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Default Extension="png" ContentType="image/png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checkCompatibility="1" autoCompressPictures="0"/>
  <bookViews>
    <workbookView xWindow="-20" yWindow="-20" windowWidth="34400" windowHeight="18860" activeTab="5"/>
  </bookViews>
  <sheets>
    <sheet name="Boat" sheetId="1" r:id="rId1"/>
    <sheet name="HiPoint" sheetId="4" r:id="rId2"/>
    <sheet name="Race 1" sheetId="2" r:id="rId3"/>
    <sheet name="Race 2" sheetId="7" r:id="rId4"/>
    <sheet name="Race 3" sheetId="8" r:id="rId5"/>
    <sheet name="Regatta Summary" sheetId="9" r:id="rId6"/>
  </sheets>
  <definedNames>
    <definedName name="CLASS" localSheetId="0">Boat!#REF!</definedName>
    <definedName name="CLASS" localSheetId="2">'Race 1'!$C$13:$C$59</definedName>
    <definedName name="CLASS" localSheetId="3">'Race 2'!$C$13:$C$59</definedName>
    <definedName name="CLASS" localSheetId="4">'Race 3'!$C$13:$C$59</definedName>
    <definedName name="CLASS" localSheetId="5">'Regatta Summary'!$C$12:$C$33</definedName>
    <definedName name="CLASS">#REF!</definedName>
    <definedName name="CLASS_START" localSheetId="0">Boat!#REF!</definedName>
    <definedName name="CLASS_START" localSheetId="2">'Race 1'!$H$3:$I$8</definedName>
    <definedName name="CLASS_START" localSheetId="3">'Race 2'!$H$3:$I$8</definedName>
    <definedName name="CLASS_START" localSheetId="4">'Race 3'!$H$3:$I$8</definedName>
    <definedName name="CLASS_START" localSheetId="5">'Regatta Summary'!$J$3:$L$6</definedName>
    <definedName name="CLASS_START">#REF!</definedName>
    <definedName name="CORRECTED" localSheetId="0">Boat!#REF!</definedName>
    <definedName name="CORRECTED" localSheetId="2">'Race 1'!$G$13:$G$42</definedName>
    <definedName name="CORRECTED" localSheetId="3">'Race 2'!$G$13:$G$42</definedName>
    <definedName name="CORRECTED" localSheetId="4">'Race 3'!$G$13:$G$42</definedName>
    <definedName name="CORRECTED" localSheetId="5">'Regatta Summary'!$G$12:$G$33</definedName>
    <definedName name="CORRECTED">#REF!</definedName>
    <definedName name="DEFCLASS" localSheetId="0">Boat!#REF!</definedName>
    <definedName name="ELAPSED" localSheetId="0">Boat!#REF!</definedName>
    <definedName name="ELAPSED" localSheetId="2">'Race 1'!$F$13:$F$42</definedName>
    <definedName name="ELAPSED" localSheetId="3">'Race 2'!$F$13:$F$42</definedName>
    <definedName name="ELAPSED" localSheetId="4">'Race 3'!$F$13:$F$42</definedName>
    <definedName name="ELAPSED" localSheetId="5">'Regatta Summary'!$F$12:$F$33</definedName>
    <definedName name="ELAPSED">#REF!</definedName>
    <definedName name="FINISH" localSheetId="0">Boat!#REF!</definedName>
    <definedName name="FINISH" localSheetId="2">'Race 1'!$E$13:$E$42</definedName>
    <definedName name="FINISH" localSheetId="3">'Race 2'!$E$13:$E$42</definedName>
    <definedName name="FINISH" localSheetId="4">'Race 3'!$E$13:$E$42</definedName>
    <definedName name="FINISH" localSheetId="5">'Regatta Summary'!$E$12:$E$33</definedName>
    <definedName name="FINISH">#REF!</definedName>
    <definedName name="Fleet_Sheet" localSheetId="0">Boat!$A$13:$I$23</definedName>
    <definedName name="Fleet_Sheet" localSheetId="2">'Race 1'!$A$13:$G$42</definedName>
    <definedName name="Fleet_Sheet" localSheetId="3">'Race 2'!$A$13:$G$42</definedName>
    <definedName name="Fleet_Sheet" localSheetId="4">'Race 3'!$A$13:$G$42</definedName>
    <definedName name="Fleet_Sheet" localSheetId="5">'Regatta Summary'!$B$12:$G$33</definedName>
    <definedName name="Fleet_Sheet">#REF!</definedName>
    <definedName name="HTML_CodePage" hidden="1">1252</definedName>
    <definedName name="HTML_Control" localSheetId="0" hidden="1">{"'Race Calculator'!$A$16:$O$62"}</definedName>
    <definedName name="HTML_Control" localSheetId="2" hidden="1">{"'Race Calculator'!$A$16:$O$62"}</definedName>
    <definedName name="HTML_Control" localSheetId="3" hidden="1">{"'Race Calculator'!$A$16:$O$62"}</definedName>
    <definedName name="HTML_Control" localSheetId="4" hidden="1">{"'Race Calculator'!$A$16:$O$62"}</definedName>
    <definedName name="HTML_Control" localSheetId="5" hidden="1">{"'Race Calculator'!$A$16:$O$62"}</definedName>
    <definedName name="HTML_Control" hidden="1">{"'Race Calculator'!$A$16:$O$62"}</definedName>
    <definedName name="HTML_Description" hidden="1">""</definedName>
    <definedName name="HTML_Email" hidden="1">""</definedName>
    <definedName name="HTML_Header" hidden="1">"Results"</definedName>
    <definedName name="HTML_LastUpdate" hidden="1">"6/19/01"</definedName>
    <definedName name="HTML_LineAfter" hidden="1">TRUE</definedName>
    <definedName name="HTML_LineBefore" hidden="1">TRUE</definedName>
    <definedName name="HTML_Name" hidden="1">"Eric C. Miller"</definedName>
    <definedName name="HTML_OBDlg2" hidden="1">TRUE</definedName>
    <definedName name="HTML_OBDlg4" hidden="1">TRUE</definedName>
    <definedName name="HTML_OS" hidden="1">0</definedName>
    <definedName name="HTML_PathFile" hidden="1">"D:\personal\data\HTML\2001ScratchSheet.htm"</definedName>
    <definedName name="HTML_Title" hidden="1">"2001 Scratch Sheet"</definedName>
    <definedName name="Non_spinnaker_start_time" localSheetId="0">Boat!#REF!</definedName>
    <definedName name="Non_spinnaker_start_time" localSheetId="2">'Race 1'!$D$7</definedName>
    <definedName name="Non_spinnaker_start_time" localSheetId="3">'Race 2'!$D$7</definedName>
    <definedName name="Non_spinnaker_start_time" localSheetId="4">'Race 3'!$D$7</definedName>
    <definedName name="Non_spinnaker_start_time" localSheetId="5">'Regatta Summary'!$D$7</definedName>
    <definedName name="Non_spinnaker_start_time">#REF!</definedName>
    <definedName name="PHRF" localSheetId="0">Boat!$F$14:$F$26</definedName>
    <definedName name="PHRF" localSheetId="2">'Race 1'!#REF!</definedName>
    <definedName name="PHRF" localSheetId="3">'Race 2'!#REF!</definedName>
    <definedName name="PHRF" localSheetId="4">'Race 3'!#REF!</definedName>
    <definedName name="PHRF" localSheetId="5">'Regatta Summary'!#REF!</definedName>
    <definedName name="PHRF">#REF!</definedName>
    <definedName name="_xlnm.Print_Area" localSheetId="5">'Regatta Summary'!$A$1:$N$93</definedName>
    <definedName name="Spinnaker_Start_Time" localSheetId="0">Boat!#REF!</definedName>
    <definedName name="Spinnaker_Start_Time" localSheetId="2">'Race 1'!$D$9</definedName>
    <definedName name="Spinnaker_Start_Time" localSheetId="3">'Race 2'!$D$9</definedName>
    <definedName name="Spinnaker_Start_Time" localSheetId="4">'Race 3'!$D$9</definedName>
    <definedName name="Spinnaker_Start_Time" localSheetId="5">'Regatta Summary'!$D$8</definedName>
    <definedName name="Spinnaker_Start_Time">#REF!</definedName>
    <definedName name="START" localSheetId="0">Boat!#REF!</definedName>
    <definedName name="START" localSheetId="2">'Race 1'!$D$13:$D$42</definedName>
    <definedName name="START" localSheetId="3">'Race 2'!$D$13:$D$42</definedName>
    <definedName name="START" localSheetId="4">'Race 3'!$D$13:$D$42</definedName>
    <definedName name="START" localSheetId="5">'Regatta Summary'!$D$12:$D$33</definedName>
    <definedName name="START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7" i="1"/>
  <c r="G46"/>
  <c r="G45"/>
  <c r="G44"/>
  <c r="G43"/>
  <c r="G42"/>
  <c r="G41"/>
  <c r="G40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46" i="2"/>
  <c r="F46"/>
  <c r="G46"/>
  <c r="J5"/>
  <c r="J6"/>
  <c r="J7"/>
  <c r="A49"/>
  <c r="B49"/>
  <c r="D49"/>
  <c r="F49"/>
  <c r="J49"/>
  <c r="G49"/>
  <c r="H49"/>
  <c r="I49"/>
  <c r="A47"/>
  <c r="B47"/>
  <c r="D47"/>
  <c r="F47"/>
  <c r="J47"/>
  <c r="G47"/>
  <c r="H47"/>
  <c r="I47"/>
  <c r="A48"/>
  <c r="B48"/>
  <c r="D48"/>
  <c r="F48"/>
  <c r="J48"/>
  <c r="G48"/>
  <c r="H48"/>
  <c r="I48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13"/>
  <c r="A44"/>
  <c r="B44"/>
  <c r="D44"/>
  <c r="F44"/>
  <c r="G44"/>
  <c r="H44"/>
  <c r="I44"/>
  <c r="A45"/>
  <c r="B45"/>
  <c r="D45"/>
  <c r="F45"/>
  <c r="G45"/>
  <c r="H45"/>
  <c r="I45"/>
  <c r="A43"/>
  <c r="A30"/>
  <c r="B30"/>
  <c r="D30"/>
  <c r="F30"/>
  <c r="G30"/>
  <c r="H30"/>
  <c r="I30"/>
  <c r="A14"/>
  <c r="B14"/>
  <c r="D14"/>
  <c r="F14"/>
  <c r="G14"/>
  <c r="H14"/>
  <c r="I14"/>
  <c r="A15"/>
  <c r="B15"/>
  <c r="D15"/>
  <c r="F15"/>
  <c r="G15"/>
  <c r="H15"/>
  <c r="I15"/>
  <c r="D16"/>
  <c r="F16"/>
  <c r="G16"/>
  <c r="D17"/>
  <c r="F17"/>
  <c r="G17"/>
  <c r="D18"/>
  <c r="F18"/>
  <c r="G18"/>
  <c r="D19"/>
  <c r="F19"/>
  <c r="G19"/>
  <c r="D20"/>
  <c r="F20"/>
  <c r="G20"/>
  <c r="D21"/>
  <c r="F21"/>
  <c r="G21"/>
  <c r="D22"/>
  <c r="F22"/>
  <c r="G22"/>
  <c r="D23"/>
  <c r="F23"/>
  <c r="G23"/>
  <c r="D24"/>
  <c r="F24"/>
  <c r="G24"/>
  <c r="D25"/>
  <c r="F25"/>
  <c r="G25"/>
  <c r="D26"/>
  <c r="F26"/>
  <c r="G26"/>
  <c r="D27"/>
  <c r="F27"/>
  <c r="G27"/>
  <c r="D28"/>
  <c r="F28"/>
  <c r="G28"/>
  <c r="D29"/>
  <c r="F29"/>
  <c r="G29"/>
  <c r="D31"/>
  <c r="F31"/>
  <c r="G31"/>
  <c r="D32"/>
  <c r="F32"/>
  <c r="G32"/>
  <c r="D33"/>
  <c r="F33"/>
  <c r="G33"/>
  <c r="D34"/>
  <c r="F34"/>
  <c r="G34"/>
  <c r="D35"/>
  <c r="F35"/>
  <c r="G35"/>
  <c r="D36"/>
  <c r="F36"/>
  <c r="G36"/>
  <c r="D37"/>
  <c r="F37"/>
  <c r="G37"/>
  <c r="D38"/>
  <c r="F38"/>
  <c r="G38"/>
  <c r="D39"/>
  <c r="F39"/>
  <c r="G39"/>
  <c r="D40"/>
  <c r="F40"/>
  <c r="G40"/>
  <c r="D41"/>
  <c r="F41"/>
  <c r="G41"/>
  <c r="D42"/>
  <c r="F42"/>
  <c r="G42"/>
  <c r="D43"/>
  <c r="F43"/>
  <c r="G43"/>
  <c r="D13"/>
  <c r="F13"/>
  <c r="G13"/>
  <c r="A39"/>
  <c r="B39"/>
  <c r="H39"/>
  <c r="I39"/>
  <c r="A33"/>
  <c r="B33"/>
  <c r="H33"/>
  <c r="I33"/>
  <c r="B43"/>
  <c r="H43"/>
  <c r="I43"/>
  <c r="J4"/>
  <c r="J3"/>
  <c r="A36"/>
  <c r="B36"/>
  <c r="H36"/>
  <c r="I36"/>
  <c r="J8"/>
  <c r="J9"/>
  <c r="A23"/>
  <c r="B23"/>
  <c r="H23"/>
  <c r="I23"/>
  <c r="I16"/>
  <c r="I17"/>
  <c r="I18"/>
  <c r="I19"/>
  <c r="I20"/>
  <c r="I21"/>
  <c r="I22"/>
  <c r="I24"/>
  <c r="I25"/>
  <c r="I26"/>
  <c r="I27"/>
  <c r="I28"/>
  <c r="I29"/>
  <c r="I31"/>
  <c r="I32"/>
  <c r="I34"/>
  <c r="I35"/>
  <c r="I37"/>
  <c r="I38"/>
  <c r="I40"/>
  <c r="I41"/>
  <c r="I42"/>
  <c r="H16"/>
  <c r="H17"/>
  <c r="H18"/>
  <c r="H19"/>
  <c r="H20"/>
  <c r="H21"/>
  <c r="H22"/>
  <c r="H24"/>
  <c r="H25"/>
  <c r="H26"/>
  <c r="H27"/>
  <c r="H28"/>
  <c r="H29"/>
  <c r="H31"/>
  <c r="H32"/>
  <c r="H34"/>
  <c r="H35"/>
  <c r="H37"/>
  <c r="H38"/>
  <c r="H40"/>
  <c r="H41"/>
  <c r="H42"/>
  <c r="I13"/>
  <c r="H13"/>
  <c r="B16"/>
  <c r="B17"/>
  <c r="B18"/>
  <c r="B19"/>
  <c r="B20"/>
  <c r="B21"/>
  <c r="B22"/>
  <c r="B24"/>
  <c r="B25"/>
  <c r="B26"/>
  <c r="B27"/>
  <c r="B28"/>
  <c r="B29"/>
  <c r="B31"/>
  <c r="B32"/>
  <c r="B34"/>
  <c r="B35"/>
  <c r="B37"/>
  <c r="B38"/>
  <c r="B40"/>
  <c r="B41"/>
  <c r="B42"/>
  <c r="B13"/>
  <c r="A13"/>
  <c r="A16"/>
  <c r="A17"/>
  <c r="A18"/>
  <c r="A19"/>
  <c r="A20"/>
  <c r="A21"/>
  <c r="A22"/>
  <c r="A24"/>
  <c r="A25"/>
  <c r="A26"/>
  <c r="A27"/>
  <c r="A28"/>
  <c r="A29"/>
  <c r="A31"/>
  <c r="A32"/>
  <c r="A34"/>
  <c r="A35"/>
  <c r="A37"/>
  <c r="A38"/>
  <c r="A40"/>
  <c r="A41"/>
  <c r="A42"/>
  <c r="D46" i="7"/>
  <c r="F46"/>
  <c r="G46"/>
  <c r="D47"/>
  <c r="F47"/>
  <c r="J47"/>
  <c r="G47"/>
  <c r="J48"/>
  <c r="J49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13"/>
  <c r="A49"/>
  <c r="B49"/>
  <c r="D49"/>
  <c r="F49"/>
  <c r="G49"/>
  <c r="H49"/>
  <c r="I49"/>
  <c r="A47"/>
  <c r="B47"/>
  <c r="H47"/>
  <c r="I47"/>
  <c r="A48"/>
  <c r="B48"/>
  <c r="D48"/>
  <c r="F48"/>
  <c r="G48"/>
  <c r="H48"/>
  <c r="I48"/>
  <c r="A44"/>
  <c r="B44"/>
  <c r="D44"/>
  <c r="F44"/>
  <c r="G44"/>
  <c r="H44"/>
  <c r="I44"/>
  <c r="A45"/>
  <c r="B45"/>
  <c r="D45"/>
  <c r="F45"/>
  <c r="G45"/>
  <c r="H45"/>
  <c r="I45"/>
  <c r="A30"/>
  <c r="B30"/>
  <c r="D30"/>
  <c r="F30"/>
  <c r="G30"/>
  <c r="H30"/>
  <c r="I30"/>
  <c r="A14"/>
  <c r="B14"/>
  <c r="D14"/>
  <c r="F14"/>
  <c r="G14"/>
  <c r="H14"/>
  <c r="I14"/>
  <c r="A15"/>
  <c r="B15"/>
  <c r="D15"/>
  <c r="F15"/>
  <c r="G15"/>
  <c r="H15"/>
  <c r="I15"/>
  <c r="D16"/>
  <c r="F16"/>
  <c r="G16"/>
  <c r="D17"/>
  <c r="F17"/>
  <c r="G17"/>
  <c r="D18"/>
  <c r="F18"/>
  <c r="G18"/>
  <c r="D19"/>
  <c r="F19"/>
  <c r="G19"/>
  <c r="D20"/>
  <c r="F20"/>
  <c r="G20"/>
  <c r="D21"/>
  <c r="F21"/>
  <c r="G21"/>
  <c r="D22"/>
  <c r="F22"/>
  <c r="G22"/>
  <c r="D23"/>
  <c r="F23"/>
  <c r="G23"/>
  <c r="D24"/>
  <c r="F24"/>
  <c r="G24"/>
  <c r="D25"/>
  <c r="F25"/>
  <c r="G25"/>
  <c r="D26"/>
  <c r="F26"/>
  <c r="G26"/>
  <c r="D27"/>
  <c r="F27"/>
  <c r="G27"/>
  <c r="D28"/>
  <c r="F28"/>
  <c r="G28"/>
  <c r="D29"/>
  <c r="F29"/>
  <c r="G29"/>
  <c r="D31"/>
  <c r="F31"/>
  <c r="G31"/>
  <c r="D32"/>
  <c r="F32"/>
  <c r="G32"/>
  <c r="D33"/>
  <c r="F33"/>
  <c r="G33"/>
  <c r="D34"/>
  <c r="F34"/>
  <c r="G34"/>
  <c r="D35"/>
  <c r="F35"/>
  <c r="G35"/>
  <c r="D36"/>
  <c r="F36"/>
  <c r="G36"/>
  <c r="D37"/>
  <c r="F37"/>
  <c r="G37"/>
  <c r="D38"/>
  <c r="F38"/>
  <c r="G38"/>
  <c r="D39"/>
  <c r="F39"/>
  <c r="G39"/>
  <c r="D40"/>
  <c r="F40"/>
  <c r="G40"/>
  <c r="D41"/>
  <c r="F41"/>
  <c r="G41"/>
  <c r="D42"/>
  <c r="F42"/>
  <c r="G42"/>
  <c r="D43"/>
  <c r="F43"/>
  <c r="G43"/>
  <c r="D13"/>
  <c r="F13"/>
  <c r="G13"/>
  <c r="A39"/>
  <c r="B39"/>
  <c r="H39"/>
  <c r="I39"/>
  <c r="A33"/>
  <c r="B33"/>
  <c r="H33"/>
  <c r="I33"/>
  <c r="A43"/>
  <c r="B43"/>
  <c r="H43"/>
  <c r="I43"/>
  <c r="J4"/>
  <c r="J3"/>
  <c r="J6"/>
  <c r="J5"/>
  <c r="A36"/>
  <c r="B36"/>
  <c r="H36"/>
  <c r="I36"/>
  <c r="J7"/>
  <c r="J8"/>
  <c r="J9"/>
  <c r="A23"/>
  <c r="B23"/>
  <c r="H23"/>
  <c r="I23"/>
  <c r="I16"/>
  <c r="I17"/>
  <c r="I18"/>
  <c r="I19"/>
  <c r="I20"/>
  <c r="I21"/>
  <c r="I22"/>
  <c r="I24"/>
  <c r="I25"/>
  <c r="I26"/>
  <c r="I27"/>
  <c r="I28"/>
  <c r="I29"/>
  <c r="I31"/>
  <c r="I32"/>
  <c r="I34"/>
  <c r="I35"/>
  <c r="I37"/>
  <c r="I38"/>
  <c r="I40"/>
  <c r="I41"/>
  <c r="I42"/>
  <c r="H16"/>
  <c r="H17"/>
  <c r="H18"/>
  <c r="H19"/>
  <c r="H20"/>
  <c r="H21"/>
  <c r="H22"/>
  <c r="H24"/>
  <c r="H25"/>
  <c r="H26"/>
  <c r="H27"/>
  <c r="H28"/>
  <c r="H29"/>
  <c r="H31"/>
  <c r="H32"/>
  <c r="H34"/>
  <c r="H35"/>
  <c r="H37"/>
  <c r="H38"/>
  <c r="H40"/>
  <c r="H41"/>
  <c r="H42"/>
  <c r="I13"/>
  <c r="H13"/>
  <c r="B16"/>
  <c r="B17"/>
  <c r="B18"/>
  <c r="B19"/>
  <c r="B20"/>
  <c r="B21"/>
  <c r="B22"/>
  <c r="B24"/>
  <c r="B25"/>
  <c r="B26"/>
  <c r="B27"/>
  <c r="B28"/>
  <c r="B29"/>
  <c r="B31"/>
  <c r="B32"/>
  <c r="B34"/>
  <c r="B35"/>
  <c r="B37"/>
  <c r="B38"/>
  <c r="B40"/>
  <c r="B41"/>
  <c r="B42"/>
  <c r="B13"/>
  <c r="A13"/>
  <c r="A16"/>
  <c r="A17"/>
  <c r="A18"/>
  <c r="A19"/>
  <c r="A20"/>
  <c r="A21"/>
  <c r="A22"/>
  <c r="A24"/>
  <c r="A25"/>
  <c r="A26"/>
  <c r="A27"/>
  <c r="A28"/>
  <c r="A29"/>
  <c r="A31"/>
  <c r="A32"/>
  <c r="A34"/>
  <c r="A35"/>
  <c r="A37"/>
  <c r="A38"/>
  <c r="A40"/>
  <c r="A41"/>
  <c r="A42"/>
  <c r="D46" i="8"/>
  <c r="F46"/>
  <c r="G46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7"/>
  <c r="J48"/>
  <c r="J49"/>
  <c r="J5"/>
  <c r="J7"/>
  <c r="J6"/>
  <c r="J13"/>
  <c r="A49"/>
  <c r="B49"/>
  <c r="D49"/>
  <c r="F49"/>
  <c r="G49"/>
  <c r="H49"/>
  <c r="I49"/>
  <c r="A47"/>
  <c r="B47"/>
  <c r="D47"/>
  <c r="F47"/>
  <c r="G47"/>
  <c r="H47"/>
  <c r="I47"/>
  <c r="A48"/>
  <c r="B48"/>
  <c r="D48"/>
  <c r="F48"/>
  <c r="G48"/>
  <c r="H48"/>
  <c r="I48"/>
  <c r="A44"/>
  <c r="B44"/>
  <c r="D44"/>
  <c r="F44"/>
  <c r="G44"/>
  <c r="H44"/>
  <c r="I44"/>
  <c r="A45"/>
  <c r="B45"/>
  <c r="D45"/>
  <c r="F45"/>
  <c r="G45"/>
  <c r="H45"/>
  <c r="I45"/>
  <c r="A30"/>
  <c r="B30"/>
  <c r="D30"/>
  <c r="F30"/>
  <c r="G30"/>
  <c r="H30"/>
  <c r="I30"/>
  <c r="A14"/>
  <c r="B14"/>
  <c r="D14"/>
  <c r="F14"/>
  <c r="G14"/>
  <c r="H14"/>
  <c r="I14"/>
  <c r="A15"/>
  <c r="B15"/>
  <c r="D15"/>
  <c r="F15"/>
  <c r="G15"/>
  <c r="H15"/>
  <c r="I15"/>
  <c r="D16"/>
  <c r="F16"/>
  <c r="G16"/>
  <c r="D17"/>
  <c r="F17"/>
  <c r="G17"/>
  <c r="D18"/>
  <c r="F18"/>
  <c r="G18"/>
  <c r="D19"/>
  <c r="F19"/>
  <c r="G19"/>
  <c r="D20"/>
  <c r="F20"/>
  <c r="G20"/>
  <c r="D21"/>
  <c r="F21"/>
  <c r="G21"/>
  <c r="D22"/>
  <c r="F22"/>
  <c r="G22"/>
  <c r="D23"/>
  <c r="F23"/>
  <c r="G23"/>
  <c r="D24"/>
  <c r="F24"/>
  <c r="G24"/>
  <c r="D25"/>
  <c r="F25"/>
  <c r="G25"/>
  <c r="D26"/>
  <c r="F26"/>
  <c r="G26"/>
  <c r="D27"/>
  <c r="F27"/>
  <c r="G27"/>
  <c r="D28"/>
  <c r="F28"/>
  <c r="G28"/>
  <c r="D29"/>
  <c r="F29"/>
  <c r="G29"/>
  <c r="D31"/>
  <c r="F31"/>
  <c r="G31"/>
  <c r="D32"/>
  <c r="F32"/>
  <c r="G32"/>
  <c r="D33"/>
  <c r="F33"/>
  <c r="G33"/>
  <c r="D34"/>
  <c r="F34"/>
  <c r="G34"/>
  <c r="D35"/>
  <c r="F35"/>
  <c r="G35"/>
  <c r="D36"/>
  <c r="F36"/>
  <c r="G36"/>
  <c r="D37"/>
  <c r="F37"/>
  <c r="G37"/>
  <c r="D38"/>
  <c r="F38"/>
  <c r="G38"/>
  <c r="D39"/>
  <c r="F39"/>
  <c r="G39"/>
  <c r="D40"/>
  <c r="F40"/>
  <c r="G40"/>
  <c r="D41"/>
  <c r="F41"/>
  <c r="G41"/>
  <c r="D42"/>
  <c r="F42"/>
  <c r="G42"/>
  <c r="D43"/>
  <c r="F43"/>
  <c r="G43"/>
  <c r="D13"/>
  <c r="F13"/>
  <c r="G13"/>
  <c r="A39"/>
  <c r="B39"/>
  <c r="H39"/>
  <c r="I39"/>
  <c r="A33"/>
  <c r="B33"/>
  <c r="H33"/>
  <c r="I33"/>
  <c r="A43"/>
  <c r="B43"/>
  <c r="H43"/>
  <c r="I43"/>
  <c r="J4"/>
  <c r="J3"/>
  <c r="A36"/>
  <c r="B36"/>
  <c r="H36"/>
  <c r="I36"/>
  <c r="J8"/>
  <c r="J9"/>
  <c r="A23"/>
  <c r="B23"/>
  <c r="H23"/>
  <c r="I23"/>
  <c r="I16"/>
  <c r="I17"/>
  <c r="I18"/>
  <c r="I19"/>
  <c r="I20"/>
  <c r="I21"/>
  <c r="I22"/>
  <c r="I24"/>
  <c r="I25"/>
  <c r="I26"/>
  <c r="I27"/>
  <c r="I28"/>
  <c r="I29"/>
  <c r="I31"/>
  <c r="I32"/>
  <c r="I34"/>
  <c r="I35"/>
  <c r="I37"/>
  <c r="I38"/>
  <c r="I40"/>
  <c r="I41"/>
  <c r="I42"/>
  <c r="H16"/>
  <c r="H17"/>
  <c r="H18"/>
  <c r="H19"/>
  <c r="H20"/>
  <c r="H21"/>
  <c r="H22"/>
  <c r="H24"/>
  <c r="H25"/>
  <c r="H26"/>
  <c r="H27"/>
  <c r="H28"/>
  <c r="H29"/>
  <c r="H31"/>
  <c r="H32"/>
  <c r="H34"/>
  <c r="H35"/>
  <c r="H37"/>
  <c r="H38"/>
  <c r="H40"/>
  <c r="H41"/>
  <c r="H42"/>
  <c r="I13"/>
  <c r="H13"/>
  <c r="B16"/>
  <c r="B17"/>
  <c r="B18"/>
  <c r="B19"/>
  <c r="B20"/>
  <c r="B21"/>
  <c r="B22"/>
  <c r="B24"/>
  <c r="B25"/>
  <c r="B26"/>
  <c r="B27"/>
  <c r="B28"/>
  <c r="B29"/>
  <c r="B31"/>
  <c r="B32"/>
  <c r="B34"/>
  <c r="B35"/>
  <c r="B37"/>
  <c r="B38"/>
  <c r="B40"/>
  <c r="B41"/>
  <c r="B42"/>
  <c r="B13"/>
  <c r="A13"/>
  <c r="A16"/>
  <c r="A17"/>
  <c r="A18"/>
  <c r="A19"/>
  <c r="A20"/>
  <c r="A21"/>
  <c r="A22"/>
  <c r="A24"/>
  <c r="A25"/>
  <c r="A26"/>
  <c r="A27"/>
  <c r="A28"/>
  <c r="A29"/>
  <c r="A31"/>
  <c r="A32"/>
  <c r="A34"/>
  <c r="A35"/>
  <c r="A37"/>
  <c r="A38"/>
  <c r="A40"/>
  <c r="A41"/>
  <c r="A42"/>
  <c r="H18" i="9"/>
  <c r="H17"/>
  <c r="H16"/>
  <c r="H15"/>
  <c r="H19"/>
  <c r="L7"/>
</calcChain>
</file>

<file path=xl/sharedStrings.xml><?xml version="1.0" encoding="utf-8"?>
<sst xmlns="http://schemas.openxmlformats.org/spreadsheetml/2006/main" count="655" uniqueCount="216">
  <si>
    <t>Pearson 30</t>
  </si>
  <si>
    <t>P30</t>
  </si>
  <si>
    <t>Dmitrii Kischukov</t>
  </si>
  <si>
    <t>JUNKANOO</t>
  </si>
  <si>
    <t>Dehler 34</t>
  </si>
  <si>
    <t>LADY GREY</t>
  </si>
  <si>
    <t>J/110</t>
  </si>
  <si>
    <t>Joe Laun</t>
  </si>
  <si>
    <t>Gerry Perez</t>
  </si>
  <si>
    <t>Sal Ambrosino</t>
  </si>
  <si>
    <t>LIBERTY PREVAILS</t>
  </si>
  <si>
    <t>Alerion Express 28</t>
  </si>
  <si>
    <t>Eunice Lin</t>
  </si>
  <si>
    <t>Ticon 30</t>
  </si>
  <si>
    <t>NS</t>
    <phoneticPr fontId="13"/>
  </si>
  <si>
    <t>SA/D</t>
    <phoneticPr fontId="13"/>
  </si>
  <si>
    <t>ADAGIO</t>
  </si>
  <si>
    <t>Hanse 415</t>
  </si>
  <si>
    <t>Peter Gill</t>
  </si>
  <si>
    <t>ALLEGIANT</t>
    <phoneticPr fontId="13"/>
  </si>
  <si>
    <t>J/42</t>
    <phoneticPr fontId="13"/>
  </si>
  <si>
    <r>
      <t>Bold</t>
    </r>
    <r>
      <rPr>
        <sz val="11"/>
        <rFont val="Arial"/>
      </rPr>
      <t xml:space="preserve"> = Provisional Rating</t>
    </r>
  </si>
  <si>
    <t>NS</t>
  </si>
  <si>
    <t>Spinnaker Start Time</t>
  </si>
  <si>
    <t>S</t>
  </si>
  <si>
    <t>Committee Boat</t>
  </si>
  <si>
    <t>RC</t>
  </si>
  <si>
    <t>START</t>
  </si>
  <si>
    <t>FINISH</t>
  </si>
  <si>
    <t>ELAPSED</t>
  </si>
  <si>
    <t>CORR.</t>
  </si>
  <si>
    <t>AVALON</t>
  </si>
  <si>
    <t>Soverel 39</t>
  </si>
  <si>
    <t>Points</t>
  </si>
  <si>
    <t>CLASS</t>
  </si>
  <si>
    <t>TIME</t>
  </si>
  <si>
    <t>Race</t>
  </si>
  <si>
    <t>Year End</t>
  </si>
  <si>
    <t>Keith Mayes</t>
  </si>
  <si>
    <t>Beneteau 36.7</t>
  </si>
  <si>
    <t>CAROLINA BLUE</t>
  </si>
  <si>
    <t>MIRABELLE</t>
  </si>
  <si>
    <t>Catalina 320</t>
  </si>
  <si>
    <t>J/30</t>
  </si>
  <si>
    <t>J/32</t>
  </si>
  <si>
    <t>UNCLOUDY DAY</t>
  </si>
  <si>
    <t>RESILIENT</t>
  </si>
  <si>
    <t>Beneteau First 35s5</t>
  </si>
  <si>
    <t>Jeff Jeglinski</t>
  </si>
  <si>
    <t>WHOOSH</t>
  </si>
  <si>
    <t>Jim Murtland</t>
  </si>
  <si>
    <t>Race Date:</t>
  </si>
  <si>
    <t>Race:</t>
  </si>
  <si>
    <t>SMOKE</t>
  </si>
  <si>
    <t>C&amp;C 27-3</t>
  </si>
  <si>
    <t>Will Battle</t>
  </si>
  <si>
    <t>USA 679</t>
  </si>
  <si>
    <t>Jeff Bowen</t>
  </si>
  <si>
    <t>Total Boats</t>
  </si>
  <si>
    <t>C&amp;C 115</t>
  </si>
  <si>
    <t>JUBILEE</t>
  </si>
  <si>
    <t>Did Not Start (DNC)</t>
  </si>
  <si>
    <t>DNC</t>
  </si>
  <si>
    <t>Race Committee</t>
  </si>
  <si>
    <t>Did Not Start (DNS)</t>
  </si>
  <si>
    <t>USA 52324</t>
  </si>
  <si>
    <t>J/120</t>
  </si>
  <si>
    <t>Non-Spinnaker C Start Time</t>
    <phoneticPr fontId="13" type="noConversion"/>
  </si>
  <si>
    <t>S</t>
    <phoneticPr fontId="13" type="noConversion"/>
  </si>
  <si>
    <t>Matt Smith</t>
  </si>
  <si>
    <t>Women's Regatta</t>
    <phoneticPr fontId="13"/>
  </si>
  <si>
    <t>Spinnaker Boats</t>
    <phoneticPr fontId="13"/>
  </si>
  <si>
    <t>Non-Spinnaker R Boats</t>
    <phoneticPr fontId="13"/>
  </si>
  <si>
    <t>Laurent Givry</t>
    <phoneticPr fontId="13"/>
  </si>
  <si>
    <t>PUT-IN-BAY</t>
    <phoneticPr fontId="13"/>
  </si>
  <si>
    <t>Bristol 29.9</t>
    <phoneticPr fontId="13"/>
  </si>
  <si>
    <t>Bruce Trauben</t>
    <phoneticPr fontId="13"/>
  </si>
  <si>
    <t>R. DIVERSION</t>
    <phoneticPr fontId="13"/>
  </si>
  <si>
    <t>Hunter Legend 35</t>
    <phoneticPr fontId="13"/>
  </si>
  <si>
    <t>Scott Schenking</t>
    <phoneticPr fontId="13"/>
  </si>
  <si>
    <t>RED SKY</t>
    <phoneticPr fontId="13"/>
  </si>
  <si>
    <t>C&amp;C 24</t>
    <phoneticPr fontId="13"/>
  </si>
  <si>
    <t>Doug Ellmore</t>
    <phoneticPr fontId="13"/>
  </si>
  <si>
    <t>SECOND WIND</t>
    <phoneticPr fontId="13"/>
  </si>
  <si>
    <t>Jeanneau 39I</t>
    <phoneticPr fontId="13"/>
  </si>
  <si>
    <t>Joe Howell</t>
    <phoneticPr fontId="13"/>
  </si>
  <si>
    <t>SPIRIT</t>
    <phoneticPr fontId="13"/>
  </si>
  <si>
    <t>USA 309</t>
    <phoneticPr fontId="13"/>
  </si>
  <si>
    <t>VELOCITY</t>
    <phoneticPr fontId="13"/>
  </si>
  <si>
    <t>Catalina 445</t>
    <phoneticPr fontId="13"/>
  </si>
  <si>
    <t>John Schafer</t>
    <phoneticPr fontId="13"/>
  </si>
  <si>
    <t>VITA BREVIS</t>
    <phoneticPr fontId="13"/>
  </si>
  <si>
    <t>Seidelman 30T</t>
    <phoneticPr fontId="13"/>
  </si>
  <si>
    <t>Chris Rerro</t>
    <phoneticPr fontId="13"/>
  </si>
  <si>
    <t>Bev Wright</t>
    <phoneticPr fontId="13"/>
  </si>
  <si>
    <t xml:space="preserve">WILD GOOSE </t>
    <phoneticPr fontId="13"/>
  </si>
  <si>
    <t>Niagara 35</t>
    <phoneticPr fontId="13"/>
  </si>
  <si>
    <t>Jim Gander</t>
    <phoneticPr fontId="13"/>
  </si>
  <si>
    <t>NS/WL</t>
    <phoneticPr fontId="13"/>
  </si>
  <si>
    <t>RATE</t>
    <phoneticPr fontId="13"/>
  </si>
  <si>
    <t>S/WL</t>
    <phoneticPr fontId="13"/>
  </si>
  <si>
    <t>Spinnaker Start Time</t>
    <phoneticPr fontId="13" type="noConversion"/>
  </si>
  <si>
    <t>NC</t>
  </si>
  <si>
    <t>S</t>
    <phoneticPr fontId="13" type="noConversion"/>
  </si>
  <si>
    <t>Non-Spin R Start Time</t>
    <phoneticPr fontId="13" type="noConversion"/>
  </si>
  <si>
    <t>Non-Spin C Start Time</t>
    <phoneticPr fontId="13" type="noConversion"/>
  </si>
  <si>
    <t>NR</t>
    <phoneticPr fontId="13" type="noConversion"/>
  </si>
  <si>
    <t>NC</t>
    <phoneticPr fontId="13" type="noConversion"/>
  </si>
  <si>
    <t>Spinnaker Start Time</t>
    <phoneticPr fontId="13" type="noConversion"/>
  </si>
  <si>
    <t>Non-Spinnaker R Start Time</t>
    <phoneticPr fontId="13" type="noConversion"/>
  </si>
  <si>
    <t>Alerion Express 28-2</t>
  </si>
  <si>
    <t>KAYA</t>
  </si>
  <si>
    <t>Jeanneau 36</t>
  </si>
  <si>
    <t>John Uelmen</t>
  </si>
  <si>
    <t>ENDEAVOR</t>
  </si>
  <si>
    <t>Pearson 37</t>
  </si>
  <si>
    <t>Steve Howard</t>
  </si>
  <si>
    <t>Albert Bossar</t>
  </si>
  <si>
    <t>DELIRIUM</t>
  </si>
  <si>
    <t>TUANIS</t>
  </si>
  <si>
    <t>Women's Regatta Race 1</t>
    <phoneticPr fontId="13" type="noConversion"/>
  </si>
  <si>
    <t>Women's Regatta Race 2</t>
    <phoneticPr fontId="13"/>
  </si>
  <si>
    <t>Women's Regatta Race 3</t>
    <phoneticPr fontId="13"/>
  </si>
  <si>
    <t>VIVACE</t>
  </si>
  <si>
    <t>Express 30</t>
  </si>
  <si>
    <t xml:space="preserve"> </t>
  </si>
  <si>
    <t>Spinnaker Start Time</t>
    <phoneticPr fontId="13" type="noConversion"/>
  </si>
  <si>
    <t>NR</t>
    <phoneticPr fontId="13" type="noConversion"/>
  </si>
  <si>
    <t>Non-Spinnaker C Start Time</t>
    <phoneticPr fontId="13" type="noConversion"/>
  </si>
  <si>
    <t>Non-Spinnaker R Start Time</t>
    <phoneticPr fontId="13" type="noConversion"/>
  </si>
  <si>
    <t>NC</t>
    <phoneticPr fontId="13" type="noConversion"/>
  </si>
  <si>
    <t>Spinnaker Start Time</t>
    <phoneticPr fontId="13"/>
  </si>
  <si>
    <t>Non-Spinnaker R Start Time</t>
    <phoneticPr fontId="13"/>
  </si>
  <si>
    <t>Non-Spinnaker C Start Time</t>
    <phoneticPr fontId="13"/>
  </si>
  <si>
    <t>Non-Spinnaker R Start Time</t>
    <phoneticPr fontId="13"/>
  </si>
  <si>
    <t>Non-Spinnaker C Start Time</t>
    <phoneticPr fontId="13"/>
  </si>
  <si>
    <t>Spinnaker Start Time</t>
    <phoneticPr fontId="13"/>
  </si>
  <si>
    <t>ZALEK</t>
  </si>
  <si>
    <t>PAPA DUCK</t>
  </si>
  <si>
    <t>Steve Howard</t>
    <phoneticPr fontId="13"/>
  </si>
  <si>
    <t>MB</t>
  </si>
  <si>
    <t>MB</t>
    <phoneticPr fontId="13"/>
  </si>
  <si>
    <t>Ted Slotwinski</t>
  </si>
  <si>
    <t>Ted Slotwinski</t>
    <phoneticPr fontId="13"/>
  </si>
  <si>
    <t>Cindy Nordone</t>
  </si>
  <si>
    <t>Cindy Nordone</t>
    <phoneticPr fontId="13" type="noConversion"/>
  </si>
  <si>
    <t>Cindy Nordone</t>
    <phoneticPr fontId="13"/>
  </si>
  <si>
    <t>Bev Wright</t>
  </si>
  <si>
    <t>Eunice Lin</t>
    <phoneticPr fontId="13"/>
  </si>
  <si>
    <t>Emily Manders</t>
    <phoneticPr fontId="13"/>
  </si>
  <si>
    <t>Margaret Chen</t>
    <phoneticPr fontId="13"/>
  </si>
  <si>
    <t>NS</t>
    <phoneticPr fontId="13"/>
  </si>
  <si>
    <t>NS</t>
    <phoneticPr fontId="13"/>
  </si>
  <si>
    <t>N/A</t>
    <phoneticPr fontId="13"/>
  </si>
  <si>
    <t xml:space="preserve">S:  </t>
    <phoneticPr fontId="13"/>
  </si>
  <si>
    <t xml:space="preserve">NR:  </t>
    <phoneticPr fontId="13"/>
  </si>
  <si>
    <t>Non-Spinnaker Boats</t>
    <phoneticPr fontId="13"/>
  </si>
  <si>
    <t>Race 1:  SE 5-6 kts</t>
  </si>
  <si>
    <t>Race 2:  SE 6-7 kts</t>
  </si>
  <si>
    <t>Race 3:  SE 7-8 kts</t>
  </si>
  <si>
    <t>NS:  2,2,2</t>
    <phoneticPr fontId="13"/>
  </si>
  <si>
    <t>AMARA</t>
    <phoneticPr fontId="13"/>
  </si>
  <si>
    <t>J/100</t>
    <phoneticPr fontId="13"/>
  </si>
  <si>
    <t>Michel Jichlinski</t>
    <phoneticPr fontId="13"/>
  </si>
  <si>
    <t>AURORA</t>
  </si>
  <si>
    <t>S2 7.9</t>
  </si>
  <si>
    <t>Dave Paroulek</t>
  </si>
  <si>
    <t>Hank Chalkley</t>
  </si>
  <si>
    <t>Jim Chen</t>
    <phoneticPr fontId="13"/>
  </si>
  <si>
    <t>WINDS OF CHANGE</t>
  </si>
  <si>
    <t>Hunter 30-2</t>
  </si>
  <si>
    <t>Rich Griner</t>
    <phoneticPr fontId="13"/>
  </si>
  <si>
    <t>ENDLESS JOURNEY</t>
    <phoneticPr fontId="13"/>
  </si>
  <si>
    <t>Catalina 42</t>
    <phoneticPr fontId="13"/>
  </si>
  <si>
    <t>GAIA</t>
    <phoneticPr fontId="13"/>
  </si>
  <si>
    <t>Catalina 380</t>
    <phoneticPr fontId="13"/>
  </si>
  <si>
    <t>Les Folio</t>
    <phoneticPr fontId="13"/>
  </si>
  <si>
    <t>JEROBOAM</t>
    <phoneticPr fontId="13"/>
  </si>
  <si>
    <t>Farr 400</t>
    <phoneticPr fontId="13"/>
  </si>
  <si>
    <t>Tom Wiltshire</t>
  </si>
  <si>
    <t>SPOOK</t>
  </si>
  <si>
    <t>Beneteau First 29</t>
  </si>
  <si>
    <t>Rich Ordeman</t>
  </si>
  <si>
    <t>Kent Kunze</t>
  </si>
  <si>
    <t>Bryan Martin</t>
  </si>
  <si>
    <t>Bob Spann</t>
  </si>
  <si>
    <t>SKIPPER</t>
  </si>
  <si>
    <t>BOAT</t>
  </si>
  <si>
    <t>SAIL</t>
  </si>
  <si>
    <t>PHRF</t>
  </si>
  <si>
    <t>NAME</t>
  </si>
  <si>
    <t>TYPE</t>
  </si>
  <si>
    <t>NUMBER</t>
  </si>
  <si>
    <t>TCF</t>
  </si>
  <si>
    <t>CANTATA</t>
  </si>
  <si>
    <t>COYOTE</t>
  </si>
  <si>
    <t>GLISSADE</t>
  </si>
  <si>
    <t>Did Not Start</t>
  </si>
  <si>
    <t>DNS</t>
  </si>
  <si>
    <t>Non-Spinnaker Start Time</t>
  </si>
  <si>
    <t>Race Date</t>
  </si>
  <si>
    <t>Race #</t>
  </si>
  <si>
    <t>Course</t>
  </si>
  <si>
    <t>Wind</t>
  </si>
  <si>
    <t>REGATTA</t>
  </si>
  <si>
    <t>POINTS</t>
  </si>
  <si>
    <t>RACE 1</t>
  </si>
  <si>
    <t>RACE 2</t>
  </si>
  <si>
    <t>CHAOTIC FLUX</t>
  </si>
  <si>
    <t>David McCullough</t>
  </si>
  <si>
    <t>J/33</t>
  </si>
  <si>
    <t>RACE 3</t>
  </si>
  <si>
    <t>FINAL</t>
  </si>
  <si>
    <t>YR END</t>
  </si>
  <si>
    <t>RACE</t>
  </si>
  <si>
    <t>N/A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</si>
</sst>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mmmm\ d\,\ yyyy"/>
    <numFmt numFmtId="170" formatCode="h:mm:ss"/>
    <numFmt numFmtId="171" formatCode="0"/>
  </numFmts>
  <fonts count="17">
    <font>
      <sz val="10"/>
      <name val="Arial"/>
    </font>
    <font>
      <sz val="10"/>
      <name val="Arial"/>
    </font>
    <font>
      <b/>
      <sz val="11"/>
      <color indexed="27"/>
      <name val="Arial"/>
      <family val="2"/>
    </font>
    <font>
      <b/>
      <sz val="10"/>
      <name val="Arial"/>
      <family val="2"/>
    </font>
    <font>
      <sz val="11"/>
      <name val="Arial"/>
    </font>
    <font>
      <sz val="11"/>
      <name val="Arial"/>
    </font>
    <font>
      <sz val="10"/>
      <name val="Arial"/>
    </font>
    <font>
      <sz val="11"/>
      <color indexed="26"/>
      <name val="Arial"/>
      <family val="2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43"/>
      <name val="Arial"/>
    </font>
    <font>
      <b/>
      <sz val="11"/>
      <name val="Arial"/>
    </font>
    <font>
      <sz val="8"/>
      <name val="Verdana"/>
    </font>
    <font>
      <b/>
      <sz val="14"/>
      <color indexed="62"/>
      <name val="Arial"/>
    </font>
    <font>
      <sz val="10"/>
      <name val="Times New Roman"/>
      <family val="1"/>
    </font>
    <font>
      <sz val="10"/>
      <color indexed="26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2"/>
      </left>
      <right/>
      <top style="thick">
        <color indexed="21"/>
      </top>
      <bottom style="thin">
        <color indexed="62"/>
      </bottom>
      <diagonal/>
    </border>
    <border>
      <left/>
      <right style="thick">
        <color indexed="21"/>
      </right>
      <top style="thick">
        <color indexed="21"/>
      </top>
      <bottom style="thin">
        <color indexed="62"/>
      </bottom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n">
        <color indexed="62"/>
      </left>
      <right style="thin">
        <color indexed="62"/>
      </right>
      <top style="thick">
        <color indexed="21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ck">
        <color indexed="21"/>
      </right>
      <top/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n">
        <color indexed="62"/>
      </left>
      <right style="thin">
        <color indexed="62"/>
      </right>
      <top/>
      <bottom style="thick">
        <color indexed="21"/>
      </bottom>
      <diagonal/>
    </border>
    <border>
      <left style="thin">
        <color indexed="62"/>
      </left>
      <right style="thin">
        <color indexed="62"/>
      </right>
      <top style="thick">
        <color indexed="21"/>
      </top>
      <bottom style="hair">
        <color indexed="62"/>
      </bottom>
      <diagonal/>
    </border>
    <border>
      <left style="thick">
        <color indexed="62"/>
      </left>
      <right/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thick">
        <color indexed="62"/>
      </right>
      <top/>
      <bottom style="hair">
        <color indexed="62"/>
      </bottom>
      <diagonal/>
    </border>
    <border>
      <left style="thick">
        <color indexed="62"/>
      </left>
      <right style="thin">
        <color indexed="62"/>
      </right>
      <top/>
      <bottom style="hair">
        <color indexed="62"/>
      </bottom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/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medium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hair">
        <color indexed="62"/>
      </bottom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2"/>
      </left>
      <right/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Border="1"/>
    <xf numFmtId="0" fontId="0" fillId="3" borderId="0" xfId="0" applyFill="1" applyBorder="1"/>
    <xf numFmtId="20" fontId="5" fillId="3" borderId="0" xfId="0" applyNumberFormat="1" applyFont="1" applyFill="1" applyBorder="1" applyAlignment="1">
      <alignment horizontal="center"/>
    </xf>
    <xf numFmtId="0" fontId="7" fillId="3" borderId="0" xfId="0" applyFont="1" applyFill="1"/>
    <xf numFmtId="20" fontId="7" fillId="3" borderId="0" xfId="0" applyNumberFormat="1" applyFont="1" applyFill="1" applyAlignment="1">
      <alignment horizontal="center"/>
    </xf>
    <xf numFmtId="4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 wrapText="1"/>
    </xf>
    <xf numFmtId="0" fontId="10" fillId="3" borderId="0" xfId="0" applyFont="1" applyFill="1" applyAlignment="1">
      <alignment horizontal="centerContinuous"/>
    </xf>
    <xf numFmtId="0" fontId="10" fillId="3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21" fontId="8" fillId="2" borderId="24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left"/>
    </xf>
    <xf numFmtId="0" fontId="5" fillId="4" borderId="27" xfId="0" applyFont="1" applyFill="1" applyBorder="1" applyAlignment="1" applyProtection="1">
      <alignment horizontal="center"/>
      <protection locked="0"/>
    </xf>
    <xf numFmtId="21" fontId="5" fillId="3" borderId="27" xfId="0" applyNumberFormat="1" applyFont="1" applyFill="1" applyBorder="1" applyAlignment="1">
      <alignment horizontal="center"/>
    </xf>
    <xf numFmtId="21" fontId="5" fillId="3" borderId="27" xfId="0" applyNumberFormat="1" applyFont="1" applyFill="1" applyBorder="1"/>
    <xf numFmtId="0" fontId="0" fillId="3" borderId="27" xfId="0" applyFill="1" applyBorder="1"/>
    <xf numFmtId="0" fontId="0" fillId="3" borderId="29" xfId="0" applyFill="1" applyBorder="1"/>
    <xf numFmtId="0" fontId="0" fillId="4" borderId="0" xfId="0" applyFill="1"/>
    <xf numFmtId="0" fontId="6" fillId="0" borderId="0" xfId="0" applyFont="1" applyFill="1" applyAlignment="1">
      <alignment horizontal="left"/>
    </xf>
    <xf numFmtId="21" fontId="5" fillId="4" borderId="27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6" fontId="5" fillId="4" borderId="16" xfId="0" applyNumberFormat="1" applyFon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4" fillId="3" borderId="0" xfId="0" applyFont="1" applyFill="1" applyBorder="1" applyAlignment="1">
      <alignment horizontal="left"/>
    </xf>
    <xf numFmtId="21" fontId="5" fillId="3" borderId="0" xfId="0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 applyBorder="1" applyAlignment="1">
      <alignment horizontal="left"/>
    </xf>
    <xf numFmtId="0" fontId="0" fillId="3" borderId="0" xfId="0" applyFill="1" applyAlignment="1"/>
    <xf numFmtId="46" fontId="5" fillId="4" borderId="15" xfId="0" applyNumberFormat="1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/>
    <xf numFmtId="0" fontId="8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0" fillId="3" borderId="25" xfId="0" applyFill="1" applyBorder="1"/>
    <xf numFmtId="0" fontId="8" fillId="2" borderId="36" xfId="0" applyFont="1" applyFill="1" applyBorder="1" applyAlignment="1">
      <alignment horizontal="center"/>
    </xf>
    <xf numFmtId="0" fontId="11" fillId="3" borderId="0" xfId="0" applyFont="1" applyFill="1"/>
    <xf numFmtId="0" fontId="5" fillId="3" borderId="27" xfId="0" applyFont="1" applyFill="1" applyBorder="1" applyAlignment="1" applyProtection="1">
      <alignment horizontal="center"/>
      <protection locked="0"/>
    </xf>
    <xf numFmtId="21" fontId="5" fillId="3" borderId="27" xfId="0" applyNumberFormat="1" applyFont="1" applyFill="1" applyBorder="1" applyAlignment="1" applyProtection="1">
      <alignment horizontal="center"/>
      <protection locked="0"/>
    </xf>
    <xf numFmtId="21" fontId="5" fillId="3" borderId="27" xfId="0" applyNumberFormat="1" applyFont="1" applyFill="1" applyBorder="1" applyAlignment="1" applyProtection="1">
      <alignment horizontal="right"/>
      <protection locked="0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12" fillId="3" borderId="0" xfId="0" applyFont="1" applyFill="1"/>
    <xf numFmtId="0" fontId="4" fillId="3" borderId="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2" fontId="4" fillId="3" borderId="45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0" xfId="0" applyFont="1" applyFill="1" applyBorder="1"/>
    <xf numFmtId="0" fontId="11" fillId="3" borderId="0" xfId="0" applyFont="1" applyFill="1" applyBorder="1"/>
    <xf numFmtId="0" fontId="4" fillId="3" borderId="0" xfId="0" applyNumberFormat="1" applyFont="1" applyFill="1" applyBorder="1" applyAlignment="1"/>
    <xf numFmtId="0" fontId="1" fillId="3" borderId="0" xfId="0" applyFont="1" applyFill="1" applyBorder="1"/>
    <xf numFmtId="20" fontId="4" fillId="3" borderId="0" xfId="0" applyNumberFormat="1" applyFont="1" applyFill="1" applyBorder="1" applyAlignment="1">
      <alignment horizontal="center"/>
    </xf>
    <xf numFmtId="46" fontId="4" fillId="4" borderId="15" xfId="0" applyNumberFormat="1" applyFont="1" applyFill="1" applyBorder="1" applyAlignment="1" applyProtection="1">
      <alignment horizontal="center"/>
      <protection locked="0"/>
    </xf>
    <xf numFmtId="46" fontId="4" fillId="4" borderId="16" xfId="0" applyNumberFormat="1" applyFont="1" applyFill="1" applyBorder="1" applyAlignment="1" applyProtection="1">
      <alignment horizontal="center"/>
      <protection locked="0"/>
    </xf>
    <xf numFmtId="21" fontId="4" fillId="3" borderId="0" xfId="0" applyNumberFormat="1" applyFont="1" applyFill="1" applyBorder="1" applyAlignment="1">
      <alignment horizontal="center"/>
    </xf>
    <xf numFmtId="0" fontId="4" fillId="3" borderId="27" xfId="0" applyFont="1" applyFill="1" applyBorder="1" applyAlignment="1" applyProtection="1">
      <alignment horizontal="center"/>
      <protection locked="0"/>
    </xf>
    <xf numFmtId="21" fontId="4" fillId="3" borderId="27" xfId="0" applyNumberFormat="1" applyFont="1" applyFill="1" applyBorder="1" applyAlignment="1">
      <alignment horizontal="center"/>
    </xf>
    <xf numFmtId="21" fontId="4" fillId="3" borderId="27" xfId="0" applyNumberFormat="1" applyFont="1" applyFill="1" applyBorder="1" applyAlignment="1" applyProtection="1">
      <alignment horizontal="center"/>
      <protection locked="0"/>
    </xf>
    <xf numFmtId="21" fontId="4" fillId="3" borderId="27" xfId="0" applyNumberFormat="1" applyFont="1" applyFill="1" applyBorder="1"/>
    <xf numFmtId="21" fontId="4" fillId="3" borderId="27" xfId="0" applyNumberFormat="1" applyFont="1" applyFill="1" applyBorder="1" applyAlignment="1" applyProtection="1">
      <alignment horizontal="right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21" fontId="4" fillId="4" borderId="27" xfId="0" applyNumberFormat="1" applyFont="1" applyFill="1" applyBorder="1" applyAlignment="1" applyProtection="1">
      <alignment horizontal="right"/>
      <protection locked="0"/>
    </xf>
    <xf numFmtId="0" fontId="10" fillId="2" borderId="33" xfId="0" applyFont="1" applyFill="1" applyBorder="1"/>
    <xf numFmtId="0" fontId="9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Continuous" wrapText="1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" fontId="4" fillId="3" borderId="4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28" xfId="0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21" fontId="4" fillId="3" borderId="0" xfId="0" applyNumberFormat="1" applyFont="1" applyFill="1" applyBorder="1"/>
    <xf numFmtId="1" fontId="0" fillId="3" borderId="0" xfId="0" applyNumberFormat="1" applyFill="1" applyBorder="1"/>
    <xf numFmtId="2" fontId="0" fillId="3" borderId="0" xfId="0" applyNumberFormat="1" applyFill="1" applyBorder="1"/>
    <xf numFmtId="0" fontId="14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8" fillId="2" borderId="50" xfId="0" applyFont="1" applyFill="1" applyBorder="1" applyAlignment="1">
      <alignment horizontal="center"/>
    </xf>
    <xf numFmtId="21" fontId="8" fillId="2" borderId="21" xfId="0" applyNumberFormat="1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1" fontId="0" fillId="3" borderId="0" xfId="0" applyNumberFormat="1" applyFill="1" applyAlignment="1">
      <alignment horizontal="left"/>
    </xf>
    <xf numFmtId="0" fontId="4" fillId="3" borderId="40" xfId="0" applyFont="1" applyFill="1" applyBorder="1" applyAlignment="1">
      <alignment horizontal="center" vertical="center"/>
    </xf>
    <xf numFmtId="21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>
      <alignment horizontal="left"/>
    </xf>
    <xf numFmtId="0" fontId="5" fillId="3" borderId="28" xfId="0" applyFont="1" applyFill="1" applyBorder="1" applyAlignment="1" applyProtection="1">
      <alignment horizontal="center"/>
      <protection locked="0"/>
    </xf>
    <xf numFmtId="0" fontId="4" fillId="3" borderId="47" xfId="0" applyFont="1" applyFill="1" applyBorder="1" applyAlignment="1">
      <alignment horizontal="left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/>
    </xf>
    <xf numFmtId="0" fontId="4" fillId="3" borderId="47" xfId="0" applyFont="1" applyFill="1" applyBorder="1" applyAlignment="1" applyProtection="1">
      <alignment horizontal="center"/>
      <protection locked="0"/>
    </xf>
    <xf numFmtId="21" fontId="4" fillId="3" borderId="28" xfId="0" applyNumberFormat="1" applyFont="1" applyFill="1" applyBorder="1" applyAlignment="1">
      <alignment horizontal="center"/>
    </xf>
    <xf numFmtId="21" fontId="4" fillId="3" borderId="28" xfId="0" applyNumberFormat="1" applyFont="1" applyFill="1" applyBorder="1" applyAlignment="1" applyProtection="1">
      <alignment horizontal="center"/>
      <protection locked="0"/>
    </xf>
    <xf numFmtId="21" fontId="4" fillId="3" borderId="47" xfId="0" applyNumberFormat="1" applyFont="1" applyFill="1" applyBorder="1" applyAlignment="1">
      <alignment horizontal="center"/>
    </xf>
    <xf numFmtId="21" fontId="4" fillId="3" borderId="47" xfId="0" applyNumberFormat="1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2" fontId="4" fillId="3" borderId="48" xfId="0" applyNumberFormat="1" applyFont="1" applyFill="1" applyBorder="1" applyAlignment="1">
      <alignment vertical="center"/>
    </xf>
    <xf numFmtId="0" fontId="0" fillId="3" borderId="56" xfId="0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2" fontId="4" fillId="3" borderId="41" xfId="0" applyNumberFormat="1" applyFont="1" applyFill="1" applyBorder="1" applyAlignment="1">
      <alignment vertical="center"/>
    </xf>
    <xf numFmtId="0" fontId="4" fillId="3" borderId="56" xfId="0" applyFont="1" applyFill="1" applyBorder="1" applyAlignment="1">
      <alignment horizontal="left" vertical="center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21" fontId="4" fillId="3" borderId="56" xfId="0" applyNumberFormat="1" applyFont="1" applyFill="1" applyBorder="1" applyAlignment="1">
      <alignment horizontal="center" vertical="center"/>
    </xf>
    <xf numFmtId="21" fontId="4" fillId="3" borderId="56" xfId="0" applyNumberFormat="1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 wrapText="1"/>
    </xf>
    <xf numFmtId="168" fontId="4" fillId="3" borderId="0" xfId="0" applyNumberFormat="1" applyFont="1" applyFill="1" applyBorder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Continuous"/>
    </xf>
    <xf numFmtId="0" fontId="12" fillId="3" borderId="8" xfId="0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>
      <alignment horizontal="center" vertical="center"/>
    </xf>
    <xf numFmtId="1" fontId="4" fillId="3" borderId="27" xfId="0" applyNumberFormat="1" applyFont="1" applyFill="1" applyBorder="1" applyAlignment="1">
      <alignment horizontal="center" vertical="center"/>
    </xf>
    <xf numFmtId="2" fontId="4" fillId="3" borderId="43" xfId="0" applyNumberFormat="1" applyFont="1" applyFill="1" applyBorder="1" applyAlignment="1">
      <alignment vertical="center"/>
    </xf>
    <xf numFmtId="0" fontId="4" fillId="3" borderId="42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21" fontId="4" fillId="3" borderId="40" xfId="0" applyNumberFormat="1" applyFont="1" applyFill="1" applyBorder="1" applyAlignment="1">
      <alignment horizontal="center" vertical="center"/>
    </xf>
    <xf numFmtId="21" fontId="4" fillId="3" borderId="27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/>
    </xf>
    <xf numFmtId="0" fontId="4" fillId="3" borderId="8" xfId="0" applyFont="1" applyFill="1" applyBorder="1"/>
    <xf numFmtId="168" fontId="4" fillId="3" borderId="8" xfId="0" applyNumberFormat="1" applyFont="1" applyFill="1" applyBorder="1"/>
    <xf numFmtId="0" fontId="4" fillId="3" borderId="55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left"/>
    </xf>
    <xf numFmtId="0" fontId="4" fillId="3" borderId="57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center" wrapText="1"/>
    </xf>
    <xf numFmtId="168" fontId="4" fillId="3" borderId="11" xfId="0" applyNumberFormat="1" applyFont="1" applyFill="1" applyBorder="1"/>
    <xf numFmtId="2" fontId="4" fillId="3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 wrapText="1"/>
    </xf>
    <xf numFmtId="2" fontId="0" fillId="3" borderId="8" xfId="0" applyNumberForma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/>
    </xf>
    <xf numFmtId="0" fontId="6" fillId="3" borderId="0" xfId="0" applyFont="1" applyFill="1" applyAlignment="1"/>
    <xf numFmtId="0" fontId="7" fillId="3" borderId="0" xfId="0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21" fontId="4" fillId="3" borderId="28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left"/>
    </xf>
    <xf numFmtId="170" fontId="4" fillId="3" borderId="28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Border="1"/>
    <xf numFmtId="171" fontId="4" fillId="3" borderId="27" xfId="0" applyNumberFormat="1" applyFont="1" applyFill="1" applyBorder="1" applyAlignment="1" applyProtection="1">
      <alignment horizontal="center"/>
      <protection locked="0"/>
    </xf>
    <xf numFmtId="1" fontId="4" fillId="3" borderId="59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9" fontId="4" fillId="3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2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12" fillId="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41" name="AutoShape 1"/>
        <xdr:cNvSpPr>
          <a:spLocks noChangeArrowheads="1"/>
        </xdr:cNvSpPr>
      </xdr:nvSpPr>
      <xdr:spPr bwMode="auto">
        <a:xfrm>
          <a:off x="3111500" y="0"/>
          <a:ext cx="7747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42" name="AutoShape 2"/>
        <xdr:cNvSpPr>
          <a:spLocks noChangeArrowheads="1"/>
        </xdr:cNvSpPr>
      </xdr:nvSpPr>
      <xdr:spPr bwMode="auto">
        <a:xfrm>
          <a:off x="388620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>
          <a:off x="3886200" y="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44" name="AutoShape 4"/>
        <xdr:cNvSpPr>
          <a:spLocks noChangeArrowheads="1"/>
        </xdr:cNvSpPr>
      </xdr:nvSpPr>
      <xdr:spPr bwMode="auto">
        <a:xfrm>
          <a:off x="388620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101600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45" name="AutoShape 5"/>
        <xdr:cNvSpPr>
          <a:spLocks noChangeArrowheads="1"/>
        </xdr:cNvSpPr>
      </xdr:nvSpPr>
      <xdr:spPr bwMode="auto">
        <a:xfrm>
          <a:off x="3111500" y="0"/>
          <a:ext cx="7747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46" name="AutoShape 6"/>
        <xdr:cNvSpPr>
          <a:spLocks noChangeArrowheads="1"/>
        </xdr:cNvSpPr>
      </xdr:nvSpPr>
      <xdr:spPr bwMode="auto">
        <a:xfrm>
          <a:off x="3886200" y="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63500</xdr:rowOff>
    </xdr:from>
    <xdr:to>
      <xdr:col>3</xdr:col>
      <xdr:colOff>723900</xdr:colOff>
      <xdr:row>8</xdr:row>
      <xdr:rowOff>101600</xdr:rowOff>
    </xdr:to>
    <xdr:pic>
      <xdr:nvPicPr>
        <xdr:cNvPr id="2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5800" y="444500"/>
          <a:ext cx="407670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</xdr:row>
      <xdr:rowOff>114300</xdr:rowOff>
    </xdr:from>
    <xdr:to>
      <xdr:col>4</xdr:col>
      <xdr:colOff>215900</xdr:colOff>
      <xdr:row>7</xdr:row>
      <xdr:rowOff>152400</xdr:rowOff>
    </xdr:to>
    <xdr:pic>
      <xdr:nvPicPr>
        <xdr:cNvPr id="7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90600" y="330200"/>
          <a:ext cx="407670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596900</xdr:colOff>
      <xdr:row>1</xdr:row>
      <xdr:rowOff>152400</xdr:rowOff>
    </xdr:from>
    <xdr:to>
      <xdr:col>3</xdr:col>
      <xdr:colOff>635000</xdr:colOff>
      <xdr:row>8</xdr:row>
      <xdr:rowOff>25400</xdr:rowOff>
    </xdr:to>
    <xdr:pic>
      <xdr:nvPicPr>
        <xdr:cNvPr id="8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6900" y="368300"/>
          <a:ext cx="407670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1</xdr:row>
      <xdr:rowOff>25400</xdr:rowOff>
    </xdr:from>
    <xdr:to>
      <xdr:col>4</xdr:col>
      <xdr:colOff>647700</xdr:colOff>
      <xdr:row>7</xdr:row>
      <xdr:rowOff>101600</xdr:rowOff>
    </xdr:to>
    <xdr:pic>
      <xdr:nvPicPr>
        <xdr:cNvPr id="9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0400" y="241300"/>
          <a:ext cx="40767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AQ143"/>
  <sheetViews>
    <sheetView topLeftCell="A10" workbookViewId="0">
      <selection activeCell="C48" sqref="C48"/>
    </sheetView>
  </sheetViews>
  <sheetFormatPr baseColWidth="10" defaultColWidth="8.83203125" defaultRowHeight="12"/>
  <cols>
    <col min="1" max="1" width="19.83203125" customWidth="1"/>
    <col min="2" max="2" width="19.6640625" customWidth="1"/>
    <col min="3" max="3" width="11.5" customWidth="1"/>
    <col min="4" max="6" width="7.6640625" customWidth="1"/>
    <col min="8" max="8" width="25.1640625" customWidth="1"/>
    <col min="9" max="9" width="12.6640625" customWidth="1"/>
    <col min="10" max="41" width="8.6640625" customWidth="1"/>
  </cols>
  <sheetData>
    <row r="1" spans="1:43" ht="13" hidden="1" thickBot="1"/>
    <row r="2" spans="1:43" ht="13" hidden="1" thickBot="1"/>
    <row r="3" spans="1:43" ht="13" hidden="1" thickBot="1"/>
    <row r="4" spans="1:43" ht="13" hidden="1" thickBot="1"/>
    <row r="5" spans="1:43" ht="13" hidden="1" thickBot="1"/>
    <row r="6" spans="1:43" ht="13" hidden="1" thickBot="1"/>
    <row r="7" spans="1:43" ht="13" hidden="1" thickBot="1"/>
    <row r="8" spans="1:43" ht="13" hidden="1" thickBot="1"/>
    <row r="9" spans="1:43" ht="13" hidden="1" thickBot="1"/>
    <row r="10" spans="1:43" ht="14" thickTop="1">
      <c r="A10" s="1" t="s">
        <v>187</v>
      </c>
      <c r="B10" s="2" t="s">
        <v>187</v>
      </c>
      <c r="C10" s="2" t="s">
        <v>188</v>
      </c>
      <c r="D10" s="202" t="s">
        <v>98</v>
      </c>
      <c r="E10" s="2" t="s">
        <v>14</v>
      </c>
      <c r="F10" s="202" t="s">
        <v>100</v>
      </c>
      <c r="G10" s="151" t="s">
        <v>189</v>
      </c>
      <c r="H10" s="3" t="s">
        <v>187</v>
      </c>
      <c r="J10" s="4"/>
      <c r="K10" s="4"/>
      <c r="L10" s="4"/>
      <c r="M10" s="4"/>
      <c r="N10" s="4"/>
      <c r="O10" s="4"/>
      <c r="P10" s="4"/>
      <c r="Q10" s="4"/>
      <c r="R10" s="4"/>
      <c r="S10" s="5"/>
      <c r="T10" s="5"/>
      <c r="U10" s="6"/>
      <c r="V10" s="6"/>
      <c r="W10" s="6"/>
      <c r="X10" s="6"/>
      <c r="Y10" s="6"/>
      <c r="Z10" s="6"/>
      <c r="AA10" s="6"/>
      <c r="AB10" s="6"/>
      <c r="AC10" s="4"/>
      <c r="AD10" s="4"/>
      <c r="AE10" s="4"/>
      <c r="AF10" s="4"/>
      <c r="AG10" s="4"/>
      <c r="AH10" s="4"/>
      <c r="AI10" s="4"/>
      <c r="AJ10" s="5"/>
      <c r="AK10" s="4"/>
      <c r="AL10" s="7"/>
      <c r="AM10" s="7"/>
      <c r="AN10" s="7"/>
      <c r="AO10" s="5"/>
      <c r="AQ10" s="5"/>
    </row>
    <row r="11" spans="1:43" ht="14" thickBot="1">
      <c r="A11" s="37" t="s">
        <v>190</v>
      </c>
      <c r="B11" s="37" t="s">
        <v>191</v>
      </c>
      <c r="C11" s="37" t="s">
        <v>192</v>
      </c>
      <c r="D11" s="203" t="s">
        <v>99</v>
      </c>
      <c r="E11" s="37" t="s">
        <v>15</v>
      </c>
      <c r="F11" s="203" t="s">
        <v>99</v>
      </c>
      <c r="G11" s="37" t="s">
        <v>193</v>
      </c>
      <c r="H11" s="38" t="s">
        <v>186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5"/>
    </row>
    <row r="12" spans="1:43" s="35" customFormat="1" ht="15.75" customHeight="1" thickTop="1">
      <c r="A12" s="191" t="s">
        <v>16</v>
      </c>
      <c r="B12" s="191" t="s">
        <v>17</v>
      </c>
      <c r="C12" s="192">
        <v>415</v>
      </c>
      <c r="D12" s="192">
        <v>105</v>
      </c>
      <c r="E12" s="192">
        <v>19.850000000000001</v>
      </c>
      <c r="F12" s="192">
        <v>105</v>
      </c>
      <c r="G12" s="193">
        <f t="shared" ref="G12:G22" si="0">550/(550+F12)</f>
        <v>0.83969465648854957</v>
      </c>
      <c r="H12" s="191" t="s">
        <v>18</v>
      </c>
      <c r="I12"/>
    </row>
    <row r="13" spans="1:43" ht="15.75" customHeight="1">
      <c r="A13" s="187" t="s">
        <v>19</v>
      </c>
      <c r="B13" s="187" t="s">
        <v>20</v>
      </c>
      <c r="C13" s="181">
        <v>93556</v>
      </c>
      <c r="D13" s="184">
        <v>87</v>
      </c>
      <c r="E13" s="194">
        <v>18.07</v>
      </c>
      <c r="F13" s="185">
        <v>87</v>
      </c>
      <c r="G13" s="195">
        <f t="shared" si="0"/>
        <v>0.86342229199372056</v>
      </c>
      <c r="H13" s="187" t="s">
        <v>117</v>
      </c>
    </row>
    <row r="14" spans="1:43" ht="15.75" customHeight="1">
      <c r="A14" s="166" t="s">
        <v>161</v>
      </c>
      <c r="B14" s="166" t="s">
        <v>162</v>
      </c>
      <c r="C14" s="65" t="s">
        <v>162</v>
      </c>
      <c r="D14" s="65">
        <v>111</v>
      </c>
      <c r="E14" s="196">
        <v>22.02</v>
      </c>
      <c r="F14" s="65">
        <v>105</v>
      </c>
      <c r="G14" s="167">
        <f t="shared" si="0"/>
        <v>0.83969465648854957</v>
      </c>
      <c r="H14" s="59" t="s">
        <v>163</v>
      </c>
    </row>
    <row r="15" spans="1:43" ht="15.75" customHeight="1">
      <c r="A15" s="166" t="s">
        <v>164</v>
      </c>
      <c r="B15" s="166" t="s">
        <v>165</v>
      </c>
      <c r="C15" s="65">
        <v>527</v>
      </c>
      <c r="D15" s="197">
        <v>174</v>
      </c>
      <c r="E15" s="198">
        <v>20.53</v>
      </c>
      <c r="F15" s="204">
        <v>174</v>
      </c>
      <c r="G15" s="167">
        <f t="shared" si="0"/>
        <v>0.75966850828729282</v>
      </c>
      <c r="H15" s="59" t="s">
        <v>166</v>
      </c>
    </row>
    <row r="16" spans="1:43" ht="15.75" customHeight="1">
      <c r="A16" s="60" t="s">
        <v>31</v>
      </c>
      <c r="B16" s="60" t="s">
        <v>32</v>
      </c>
      <c r="C16" s="130">
        <v>32939</v>
      </c>
      <c r="D16" s="130">
        <v>75</v>
      </c>
      <c r="E16" s="199">
        <v>22.17</v>
      </c>
      <c r="F16" s="180">
        <v>72</v>
      </c>
      <c r="G16" s="167">
        <f t="shared" si="0"/>
        <v>0.88424437299035374</v>
      </c>
      <c r="H16" s="60" t="s">
        <v>50</v>
      </c>
    </row>
    <row r="17" spans="1:8" ht="15.75" customHeight="1">
      <c r="A17" s="59" t="s">
        <v>194</v>
      </c>
      <c r="B17" s="59" t="s">
        <v>47</v>
      </c>
      <c r="C17" s="130">
        <v>110</v>
      </c>
      <c r="D17" s="130">
        <v>132</v>
      </c>
      <c r="E17" s="199">
        <v>17.559999999999999</v>
      </c>
      <c r="F17" s="180">
        <v>132</v>
      </c>
      <c r="G17" s="167">
        <f t="shared" si="0"/>
        <v>0.80645161290322576</v>
      </c>
      <c r="H17" s="60" t="s">
        <v>167</v>
      </c>
    </row>
    <row r="18" spans="1:8" ht="15.75" customHeight="1">
      <c r="A18" s="59" t="s">
        <v>40</v>
      </c>
      <c r="B18" s="59" t="s">
        <v>43</v>
      </c>
      <c r="C18" s="130">
        <v>476</v>
      </c>
      <c r="D18" s="130">
        <v>153</v>
      </c>
      <c r="E18" s="199">
        <v>19.46</v>
      </c>
      <c r="F18" s="130">
        <v>150</v>
      </c>
      <c r="G18" s="167">
        <f t="shared" si="0"/>
        <v>0.7857142857142857</v>
      </c>
      <c r="H18" s="60" t="s">
        <v>8</v>
      </c>
    </row>
    <row r="19" spans="1:8" ht="15.75" customHeight="1">
      <c r="A19" s="59" t="s">
        <v>208</v>
      </c>
      <c r="B19" s="59" t="s">
        <v>66</v>
      </c>
      <c r="C19" s="130">
        <v>51218</v>
      </c>
      <c r="D19" s="181">
        <v>54</v>
      </c>
      <c r="E19" s="199">
        <v>21.66</v>
      </c>
      <c r="F19" s="130">
        <v>42</v>
      </c>
      <c r="G19" s="167">
        <f t="shared" si="0"/>
        <v>0.92905405405405406</v>
      </c>
      <c r="H19" s="60" t="s">
        <v>168</v>
      </c>
    </row>
    <row r="20" spans="1:8" ht="15.75" customHeight="1">
      <c r="A20" s="59" t="s">
        <v>195</v>
      </c>
      <c r="B20" s="59" t="s">
        <v>59</v>
      </c>
      <c r="C20" s="130">
        <v>93497</v>
      </c>
      <c r="D20" s="130">
        <v>66</v>
      </c>
      <c r="E20" s="199">
        <v>24.19</v>
      </c>
      <c r="F20" s="180">
        <v>63</v>
      </c>
      <c r="G20" s="167">
        <f t="shared" si="0"/>
        <v>0.89722675367047311</v>
      </c>
      <c r="H20" s="60" t="s">
        <v>171</v>
      </c>
    </row>
    <row r="21" spans="1:8" ht="15.75" customHeight="1">
      <c r="A21" s="59" t="s">
        <v>118</v>
      </c>
      <c r="B21" s="59" t="s">
        <v>210</v>
      </c>
      <c r="C21" s="182">
        <v>22</v>
      </c>
      <c r="D21" s="130">
        <v>87</v>
      </c>
      <c r="E21" s="200">
        <v>22.31</v>
      </c>
      <c r="F21" s="180">
        <v>84</v>
      </c>
      <c r="G21" s="167">
        <f t="shared" si="0"/>
        <v>0.86750788643533128</v>
      </c>
      <c r="H21" s="60" t="s">
        <v>209</v>
      </c>
    </row>
    <row r="22" spans="1:8" ht="15.75" customHeight="1">
      <c r="A22" s="59" t="s">
        <v>114</v>
      </c>
      <c r="B22" s="59" t="s">
        <v>115</v>
      </c>
      <c r="C22" s="65">
        <v>32508</v>
      </c>
      <c r="D22" s="65">
        <v>117</v>
      </c>
      <c r="E22" s="196">
        <v>19.079999999999998</v>
      </c>
      <c r="F22" s="183">
        <v>117</v>
      </c>
      <c r="G22" s="167">
        <f t="shared" si="0"/>
        <v>0.82458770614692656</v>
      </c>
      <c r="H22" s="60" t="s">
        <v>116</v>
      </c>
    </row>
    <row r="23" spans="1:8" ht="15.75" customHeight="1">
      <c r="A23" s="59" t="s">
        <v>172</v>
      </c>
      <c r="B23" s="59" t="s">
        <v>173</v>
      </c>
      <c r="C23" s="65">
        <v>400</v>
      </c>
      <c r="D23" s="65">
        <v>117</v>
      </c>
      <c r="E23" s="196">
        <v>17.09</v>
      </c>
      <c r="F23" s="183">
        <v>117</v>
      </c>
      <c r="G23" s="167">
        <f>550/(550+D23)</f>
        <v>0.82458770614692656</v>
      </c>
      <c r="H23" s="60" t="s">
        <v>9</v>
      </c>
    </row>
    <row r="24" spans="1:8" ht="15.75" customHeight="1">
      <c r="A24" s="59" t="s">
        <v>174</v>
      </c>
      <c r="B24" s="59" t="s">
        <v>175</v>
      </c>
      <c r="C24" s="65">
        <v>346</v>
      </c>
      <c r="D24" s="65">
        <v>153</v>
      </c>
      <c r="E24" s="196">
        <v>16.350000000000001</v>
      </c>
      <c r="F24" s="65">
        <v>153</v>
      </c>
      <c r="G24" s="167">
        <f>550/(550+D24)</f>
        <v>0.78236130867709819</v>
      </c>
      <c r="H24" s="60" t="s">
        <v>176</v>
      </c>
    </row>
    <row r="25" spans="1:8" ht="15.75" customHeight="1">
      <c r="A25" s="59" t="s">
        <v>196</v>
      </c>
      <c r="B25" s="59" t="s">
        <v>44</v>
      </c>
      <c r="C25" s="130">
        <v>93040</v>
      </c>
      <c r="D25" s="184">
        <v>144</v>
      </c>
      <c r="E25" s="199">
        <v>17.920000000000002</v>
      </c>
      <c r="F25" s="185">
        <v>141</v>
      </c>
      <c r="G25" s="167">
        <f t="shared" ref="G25:G31" si="1">550/(550+F25)</f>
        <v>0.79594790159189577</v>
      </c>
      <c r="H25" s="60" t="s">
        <v>183</v>
      </c>
    </row>
    <row r="26" spans="1:8" ht="15.75" customHeight="1">
      <c r="A26" s="59" t="s">
        <v>177</v>
      </c>
      <c r="B26" s="59" t="s">
        <v>178</v>
      </c>
      <c r="C26" s="130">
        <v>61017</v>
      </c>
      <c r="D26" s="130">
        <v>-18</v>
      </c>
      <c r="E26" s="199">
        <v>33.46</v>
      </c>
      <c r="F26" s="130">
        <v>-24</v>
      </c>
      <c r="G26" s="167">
        <f t="shared" si="1"/>
        <v>1.0456273764258555</v>
      </c>
      <c r="H26" s="60" t="s">
        <v>73</v>
      </c>
    </row>
    <row r="27" spans="1:8" ht="15.75" customHeight="1">
      <c r="A27" s="59" t="s">
        <v>60</v>
      </c>
      <c r="B27" s="59" t="s">
        <v>39</v>
      </c>
      <c r="C27" s="130" t="s">
        <v>65</v>
      </c>
      <c r="D27" s="130">
        <v>78</v>
      </c>
      <c r="E27" s="199">
        <v>19.22</v>
      </c>
      <c r="F27" s="130">
        <v>78</v>
      </c>
      <c r="G27" s="167">
        <f t="shared" si="1"/>
        <v>0.87579617834394907</v>
      </c>
      <c r="H27" s="60" t="s">
        <v>38</v>
      </c>
    </row>
    <row r="28" spans="1:8" ht="15.75" customHeight="1">
      <c r="A28" s="59" t="s">
        <v>3</v>
      </c>
      <c r="B28" s="59" t="s">
        <v>4</v>
      </c>
      <c r="C28" s="130">
        <v>12041</v>
      </c>
      <c r="D28" s="152">
        <v>138</v>
      </c>
      <c r="E28" s="201">
        <v>18.5</v>
      </c>
      <c r="F28" s="188">
        <v>138</v>
      </c>
      <c r="G28" s="167">
        <f t="shared" si="1"/>
        <v>0.79941860465116277</v>
      </c>
      <c r="H28" s="60" t="s">
        <v>57</v>
      </c>
    </row>
    <row r="29" spans="1:8" ht="15.75" customHeight="1">
      <c r="A29" s="59" t="s">
        <v>111</v>
      </c>
      <c r="B29" s="59" t="s">
        <v>112</v>
      </c>
      <c r="C29" s="130">
        <v>52196</v>
      </c>
      <c r="D29" s="130">
        <v>144</v>
      </c>
      <c r="E29" s="199">
        <v>17.07</v>
      </c>
      <c r="F29" s="180">
        <v>141</v>
      </c>
      <c r="G29" s="167">
        <f t="shared" si="1"/>
        <v>0.79594790159189577</v>
      </c>
      <c r="H29" s="60" t="s">
        <v>113</v>
      </c>
    </row>
    <row r="30" spans="1:8" ht="15.75" customHeight="1">
      <c r="A30" s="59" t="s">
        <v>5</v>
      </c>
      <c r="B30" s="59" t="s">
        <v>6</v>
      </c>
      <c r="C30" s="130" t="s">
        <v>56</v>
      </c>
      <c r="D30" s="130">
        <v>105</v>
      </c>
      <c r="E30" s="199">
        <v>19.07</v>
      </c>
      <c r="F30" s="180">
        <v>96</v>
      </c>
      <c r="G30" s="167">
        <f t="shared" si="1"/>
        <v>0.85139318885448911</v>
      </c>
      <c r="H30" s="60" t="s">
        <v>7</v>
      </c>
    </row>
    <row r="31" spans="1:8" ht="15.75" customHeight="1">
      <c r="A31" s="59" t="s">
        <v>10</v>
      </c>
      <c r="B31" s="59" t="s">
        <v>11</v>
      </c>
      <c r="C31" s="130">
        <v>342</v>
      </c>
      <c r="D31" s="178">
        <v>180</v>
      </c>
      <c r="E31" s="199">
        <v>21.06</v>
      </c>
      <c r="F31" s="179">
        <v>180</v>
      </c>
      <c r="G31" s="167">
        <f t="shared" si="1"/>
        <v>0.75342465753424659</v>
      </c>
      <c r="H31" s="60" t="s">
        <v>12</v>
      </c>
    </row>
    <row r="32" spans="1:8" ht="15.75" customHeight="1">
      <c r="A32" s="59" t="s">
        <v>41</v>
      </c>
      <c r="B32" s="59" t="s">
        <v>42</v>
      </c>
      <c r="C32" s="130">
        <v>93413</v>
      </c>
      <c r="D32" s="130">
        <v>183</v>
      </c>
      <c r="E32" s="199">
        <v>16.59</v>
      </c>
      <c r="F32" s="130">
        <v>183</v>
      </c>
      <c r="G32" s="167">
        <f>550/(550+D32)</f>
        <v>0.75034106412005452</v>
      </c>
      <c r="H32" s="60" t="s">
        <v>184</v>
      </c>
    </row>
    <row r="33" spans="1:8" ht="15.75" customHeight="1">
      <c r="A33" s="59" t="s">
        <v>74</v>
      </c>
      <c r="B33" s="59" t="s">
        <v>75</v>
      </c>
      <c r="C33" s="130">
        <v>153</v>
      </c>
      <c r="D33" s="130">
        <v>228</v>
      </c>
      <c r="E33" s="199">
        <v>14.89</v>
      </c>
      <c r="F33" s="179">
        <v>228</v>
      </c>
      <c r="G33" s="167">
        <f>550/(550+D33)</f>
        <v>0.70694087403598971</v>
      </c>
      <c r="H33" s="60" t="s">
        <v>76</v>
      </c>
    </row>
    <row r="34" spans="1:8" ht="15.75" customHeight="1">
      <c r="A34" s="59" t="s">
        <v>77</v>
      </c>
      <c r="B34" s="59" t="s">
        <v>78</v>
      </c>
      <c r="C34" s="130"/>
      <c r="D34" s="152">
        <v>132</v>
      </c>
      <c r="E34" s="201">
        <v>18.059999999999999</v>
      </c>
      <c r="F34" s="188">
        <v>132</v>
      </c>
      <c r="G34" s="167">
        <f>550/(550+D34)</f>
        <v>0.80645161290322576</v>
      </c>
      <c r="H34" s="60" t="s">
        <v>79</v>
      </c>
    </row>
    <row r="35" spans="1:8" ht="15.75" customHeight="1">
      <c r="A35" s="59" t="s">
        <v>80</v>
      </c>
      <c r="B35" s="59" t="s">
        <v>81</v>
      </c>
      <c r="C35" s="130">
        <v>102</v>
      </c>
      <c r="D35" s="130">
        <v>234</v>
      </c>
      <c r="E35" s="199">
        <v>18.63</v>
      </c>
      <c r="F35" s="179">
        <v>234</v>
      </c>
      <c r="G35" s="167">
        <f>550/(550+D35)</f>
        <v>0.70153061224489799</v>
      </c>
      <c r="H35" s="60" t="s">
        <v>82</v>
      </c>
    </row>
    <row r="36" spans="1:8" ht="15.75" customHeight="1">
      <c r="A36" s="59" t="s">
        <v>46</v>
      </c>
      <c r="B36" s="59" t="s">
        <v>110</v>
      </c>
      <c r="C36" s="65">
        <v>192</v>
      </c>
      <c r="D36" s="65">
        <v>174</v>
      </c>
      <c r="E36" s="196">
        <v>21.06</v>
      </c>
      <c r="F36" s="183">
        <v>174</v>
      </c>
      <c r="G36" s="167">
        <f>550/(550+F36)</f>
        <v>0.75966850828729282</v>
      </c>
      <c r="H36" s="59" t="s">
        <v>185</v>
      </c>
    </row>
    <row r="37" spans="1:8" ht="16" customHeight="1">
      <c r="A37" s="59" t="s">
        <v>83</v>
      </c>
      <c r="B37" s="59" t="s">
        <v>84</v>
      </c>
      <c r="C37" s="65">
        <v>10</v>
      </c>
      <c r="D37" s="65">
        <v>156</v>
      </c>
      <c r="E37" s="196">
        <v>16.82</v>
      </c>
      <c r="F37" s="65">
        <v>156</v>
      </c>
      <c r="G37" s="167">
        <f>550/(550+D37)</f>
        <v>0.77903682719546741</v>
      </c>
      <c r="H37" s="59" t="s">
        <v>85</v>
      </c>
    </row>
    <row r="38" spans="1:8" ht="16" customHeight="1">
      <c r="A38" s="59" t="s">
        <v>53</v>
      </c>
      <c r="B38" s="59" t="s">
        <v>54</v>
      </c>
      <c r="C38" s="130">
        <v>63233</v>
      </c>
      <c r="D38" s="189">
        <v>180</v>
      </c>
      <c r="E38" s="201">
        <v>19.18</v>
      </c>
      <c r="F38" s="190">
        <v>180</v>
      </c>
      <c r="G38" s="167">
        <f>550/(550+F38)</f>
        <v>0.75342465753424659</v>
      </c>
      <c r="H38" s="60" t="s">
        <v>48</v>
      </c>
    </row>
    <row r="39" spans="1:8" ht="16" customHeight="1">
      <c r="A39" s="59" t="s">
        <v>86</v>
      </c>
      <c r="B39" s="59" t="s">
        <v>13</v>
      </c>
      <c r="C39" s="130" t="s">
        <v>87</v>
      </c>
      <c r="D39" s="130">
        <v>189</v>
      </c>
      <c r="E39" s="199">
        <v>15.5</v>
      </c>
      <c r="F39" s="130">
        <v>189</v>
      </c>
      <c r="G39" s="167">
        <v>0.75034106412005452</v>
      </c>
      <c r="H39" s="60" t="s">
        <v>179</v>
      </c>
    </row>
    <row r="40" spans="1:8" ht="16" customHeight="1">
      <c r="A40" s="59" t="s">
        <v>180</v>
      </c>
      <c r="B40" s="59" t="s">
        <v>181</v>
      </c>
      <c r="C40" s="130">
        <v>63306</v>
      </c>
      <c r="D40" s="130">
        <v>168</v>
      </c>
      <c r="E40" s="199">
        <v>16.91</v>
      </c>
      <c r="F40" s="186">
        <v>168</v>
      </c>
      <c r="G40" s="167">
        <f>550/(550+D40)</f>
        <v>0.76601671309192199</v>
      </c>
      <c r="H40" s="60" t="s">
        <v>182</v>
      </c>
    </row>
    <row r="41" spans="1:8" ht="16" customHeight="1">
      <c r="A41" s="59" t="s">
        <v>119</v>
      </c>
      <c r="B41" s="59" t="s">
        <v>0</v>
      </c>
      <c r="C41" s="130" t="s">
        <v>1</v>
      </c>
      <c r="D41" s="152">
        <v>174</v>
      </c>
      <c r="E41" s="201">
        <v>17.41</v>
      </c>
      <c r="F41" s="205">
        <v>174</v>
      </c>
      <c r="G41" s="167">
        <f>550/(550+D41)</f>
        <v>0.75966850828729282</v>
      </c>
      <c r="H41" s="60" t="s">
        <v>2</v>
      </c>
    </row>
    <row r="42" spans="1:8" ht="16" customHeight="1">
      <c r="A42" s="59" t="s">
        <v>45</v>
      </c>
      <c r="B42" s="59" t="s">
        <v>43</v>
      </c>
      <c r="C42" s="130">
        <v>40585</v>
      </c>
      <c r="D42" s="130">
        <v>147</v>
      </c>
      <c r="E42" s="199">
        <v>19.46</v>
      </c>
      <c r="F42" s="130">
        <v>144</v>
      </c>
      <c r="G42" s="167">
        <f t="shared" ref="G42:G47" si="2">550/(550+F42)</f>
        <v>0.79250720461095103</v>
      </c>
      <c r="H42" s="60" t="s">
        <v>55</v>
      </c>
    </row>
    <row r="43" spans="1:8" ht="16" customHeight="1">
      <c r="A43" s="59" t="s">
        <v>88</v>
      </c>
      <c r="B43" s="59" t="s">
        <v>89</v>
      </c>
      <c r="C43" s="130">
        <v>54</v>
      </c>
      <c r="D43" s="152">
        <v>135</v>
      </c>
      <c r="E43" s="201">
        <v>16.690000000000001</v>
      </c>
      <c r="F43" s="152">
        <v>135</v>
      </c>
      <c r="G43" s="167">
        <f t="shared" si="2"/>
        <v>0.8029197080291971</v>
      </c>
      <c r="H43" s="60" t="s">
        <v>90</v>
      </c>
    </row>
    <row r="44" spans="1:8" ht="16" customHeight="1">
      <c r="A44" s="59" t="s">
        <v>91</v>
      </c>
      <c r="B44" s="59" t="s">
        <v>92</v>
      </c>
      <c r="C44" s="130">
        <v>64</v>
      </c>
      <c r="D44" s="152">
        <v>207</v>
      </c>
      <c r="E44" s="201">
        <v>16.16</v>
      </c>
      <c r="F44" s="152">
        <v>207</v>
      </c>
      <c r="G44" s="167">
        <f t="shared" si="2"/>
        <v>0.72655217965653895</v>
      </c>
      <c r="H44" s="60" t="s">
        <v>93</v>
      </c>
    </row>
    <row r="45" spans="1:8" ht="16" customHeight="1">
      <c r="A45" s="59" t="s">
        <v>49</v>
      </c>
      <c r="B45" s="59" t="s">
        <v>42</v>
      </c>
      <c r="C45" s="130">
        <v>15</v>
      </c>
      <c r="D45" s="130">
        <v>180</v>
      </c>
      <c r="E45" s="199">
        <v>16.59</v>
      </c>
      <c r="F45" s="130">
        <v>180</v>
      </c>
      <c r="G45" s="167">
        <f t="shared" si="2"/>
        <v>0.75342465753424659</v>
      </c>
      <c r="H45" s="60" t="s">
        <v>94</v>
      </c>
    </row>
    <row r="46" spans="1:8" ht="16" customHeight="1">
      <c r="A46" s="59" t="s">
        <v>95</v>
      </c>
      <c r="B46" s="59" t="s">
        <v>96</v>
      </c>
      <c r="C46" s="130">
        <v>26</v>
      </c>
      <c r="D46" s="152">
        <v>153</v>
      </c>
      <c r="E46" s="201">
        <v>16.53</v>
      </c>
      <c r="F46" s="152">
        <v>153</v>
      </c>
      <c r="G46" s="167">
        <f t="shared" si="2"/>
        <v>0.78236130867709819</v>
      </c>
      <c r="H46" s="60" t="s">
        <v>97</v>
      </c>
    </row>
    <row r="47" spans="1:8" ht="16" customHeight="1">
      <c r="A47" s="59" t="s">
        <v>169</v>
      </c>
      <c r="B47" s="59" t="s">
        <v>170</v>
      </c>
      <c r="C47" s="130">
        <v>30</v>
      </c>
      <c r="D47" s="152">
        <v>180</v>
      </c>
      <c r="E47" s="201">
        <v>14.5</v>
      </c>
      <c r="F47" s="152">
        <v>180</v>
      </c>
      <c r="G47" s="167">
        <f t="shared" si="2"/>
        <v>0.75342465753424659</v>
      </c>
      <c r="H47" s="60" t="s">
        <v>69</v>
      </c>
    </row>
    <row r="48" spans="1:8" ht="16" customHeight="1">
      <c r="A48" s="41"/>
      <c r="B48" s="41"/>
      <c r="C48" s="145"/>
      <c r="D48" s="145"/>
      <c r="E48" s="145"/>
      <c r="F48" s="145"/>
      <c r="G48" s="147"/>
      <c r="H48" s="148"/>
    </row>
    <row r="49" spans="1:8" ht="16" customHeight="1">
      <c r="A49" s="41"/>
      <c r="B49" s="64" t="s">
        <v>21</v>
      </c>
      <c r="C49" s="145"/>
      <c r="D49" s="145"/>
      <c r="E49" s="145"/>
      <c r="F49" s="145"/>
      <c r="G49" s="147"/>
      <c r="H49" s="148"/>
    </row>
    <row r="50" spans="1:8" ht="16" customHeight="1">
      <c r="A50" s="41"/>
      <c r="B50" s="41"/>
      <c r="C50" s="145"/>
      <c r="D50" s="145"/>
      <c r="E50" s="145"/>
      <c r="F50" s="145"/>
      <c r="G50" s="147"/>
      <c r="H50" s="148"/>
    </row>
    <row r="51" spans="1:8" ht="16" customHeight="1">
      <c r="A51" s="41"/>
      <c r="B51" s="9"/>
      <c r="C51" s="145"/>
      <c r="D51" s="145"/>
      <c r="E51" s="145"/>
      <c r="F51" s="145"/>
      <c r="G51" s="147"/>
      <c r="H51" s="148"/>
    </row>
    <row r="52" spans="1:8" ht="16" customHeight="1">
      <c r="A52" s="41"/>
      <c r="B52" s="41"/>
      <c r="C52" s="145"/>
      <c r="D52" s="145"/>
      <c r="E52" s="145"/>
      <c r="F52" s="145"/>
      <c r="G52" s="147"/>
      <c r="H52" s="148"/>
    </row>
    <row r="53" spans="1:8" ht="16" customHeight="1">
      <c r="A53" s="41"/>
      <c r="B53" s="41"/>
      <c r="C53" s="145"/>
      <c r="D53" s="145"/>
      <c r="E53" s="145"/>
      <c r="F53" s="145"/>
      <c r="G53" s="147"/>
      <c r="H53" s="148"/>
    </row>
    <row r="54" spans="1:8" ht="16" customHeight="1">
      <c r="A54" s="41"/>
      <c r="B54" s="41"/>
      <c r="C54" s="145"/>
      <c r="D54" s="145"/>
      <c r="E54" s="145"/>
      <c r="F54" s="146"/>
      <c r="G54" s="147"/>
      <c r="H54" s="148"/>
    </row>
    <row r="55" spans="1:8" ht="16" customHeight="1">
      <c r="A55" s="41"/>
      <c r="B55" s="41"/>
      <c r="C55" s="145"/>
      <c r="D55" s="145"/>
      <c r="E55" s="145"/>
      <c r="F55" s="146"/>
      <c r="G55" s="147"/>
      <c r="H55" s="148"/>
    </row>
    <row r="56" spans="1:8" ht="16" customHeight="1">
      <c r="A56" s="41"/>
      <c r="B56" s="41"/>
      <c r="C56" s="149"/>
      <c r="D56" s="149"/>
      <c r="E56" s="149"/>
      <c r="F56" s="150"/>
      <c r="G56" s="147"/>
      <c r="H56" s="148"/>
    </row>
    <row r="57" spans="1:8" ht="16" customHeight="1">
      <c r="A57" s="41"/>
      <c r="B57" s="41"/>
      <c r="C57" s="149"/>
      <c r="D57" s="149"/>
      <c r="E57" s="149"/>
      <c r="F57" s="150"/>
      <c r="G57" s="147"/>
      <c r="H57" s="148"/>
    </row>
    <row r="58" spans="1:8" ht="15" customHeight="1">
      <c r="A58" s="41"/>
      <c r="B58" s="9"/>
      <c r="C58" s="145"/>
      <c r="D58" s="145"/>
      <c r="E58" s="145"/>
      <c r="F58" s="146"/>
      <c r="G58" s="147"/>
      <c r="H58" s="148"/>
    </row>
    <row r="59" spans="1:8" ht="15" customHeight="1">
      <c r="A59" s="41"/>
      <c r="B59" s="48"/>
      <c r="C59" s="145"/>
      <c r="D59" s="145"/>
      <c r="E59" s="145"/>
      <c r="F59" s="146"/>
      <c r="G59" s="147"/>
      <c r="H59" s="148"/>
    </row>
    <row r="60" spans="1:8" ht="15" customHeight="1">
      <c r="A60" s="41"/>
      <c r="B60" s="41"/>
      <c r="C60" s="145"/>
      <c r="D60" s="145"/>
      <c r="E60" s="145"/>
      <c r="F60" s="146"/>
      <c r="G60" s="147"/>
      <c r="H60" s="148"/>
    </row>
    <row r="61" spans="1:8" ht="13">
      <c r="A61" s="41"/>
      <c r="B61" s="41"/>
      <c r="C61" s="145"/>
      <c r="D61" s="145"/>
      <c r="E61" s="145"/>
      <c r="F61" s="146"/>
      <c r="G61" s="147"/>
      <c r="H61" s="148"/>
    </row>
    <row r="62" spans="1:8" ht="13">
      <c r="A62" s="9"/>
      <c r="B62" s="41"/>
      <c r="C62" s="9"/>
      <c r="D62" s="9"/>
      <c r="E62" s="9"/>
      <c r="F62" s="9"/>
      <c r="G62" s="9"/>
      <c r="H62" s="9"/>
    </row>
    <row r="63" spans="1:8" ht="13">
      <c r="A63" s="9"/>
      <c r="B63" s="41"/>
      <c r="C63" s="9"/>
      <c r="D63" s="9"/>
      <c r="E63" s="9"/>
      <c r="F63" s="9"/>
      <c r="G63" s="9"/>
      <c r="H63" s="9"/>
    </row>
    <row r="64" spans="1:8">
      <c r="A64" s="9"/>
      <c r="B64" s="9"/>
      <c r="C64" s="9"/>
      <c r="D64" s="9"/>
      <c r="E64" s="9"/>
      <c r="F64" s="9"/>
      <c r="G64" s="9"/>
      <c r="H64" s="9"/>
    </row>
    <row r="65" spans="1:8" ht="13">
      <c r="A65" s="9"/>
      <c r="B65" s="64"/>
      <c r="C65" s="9"/>
      <c r="D65" s="9"/>
      <c r="E65" s="9"/>
      <c r="F65" s="9"/>
      <c r="G65" s="9"/>
      <c r="H65" s="9"/>
    </row>
    <row r="66" spans="1:8">
      <c r="A66" s="9"/>
      <c r="B66" s="9"/>
      <c r="C66" s="9"/>
      <c r="D66" s="9"/>
      <c r="E66" s="9"/>
      <c r="F66" s="9"/>
      <c r="G66" s="9"/>
      <c r="H66" s="9"/>
    </row>
    <row r="67" spans="1:8">
      <c r="A67" s="9"/>
      <c r="B67" s="9"/>
      <c r="C67" s="9"/>
      <c r="D67" s="9"/>
      <c r="E67" s="9"/>
      <c r="F67" s="9"/>
      <c r="G67" s="9"/>
      <c r="H67" s="9"/>
    </row>
    <row r="68" spans="1:8">
      <c r="A68" s="9"/>
      <c r="B68" s="9"/>
      <c r="C68" s="9"/>
      <c r="D68" s="9"/>
      <c r="E68" s="9"/>
      <c r="F68" s="9"/>
      <c r="G68" s="9"/>
      <c r="H68" s="9"/>
    </row>
    <row r="69" spans="1:8">
      <c r="A69" s="9"/>
      <c r="B69" s="9"/>
      <c r="C69" s="9"/>
      <c r="D69" s="9"/>
      <c r="E69" s="9"/>
      <c r="F69" s="9"/>
      <c r="G69" s="9"/>
      <c r="H69" s="9"/>
    </row>
    <row r="70" spans="1:8">
      <c r="A70" s="9"/>
      <c r="B70" s="9"/>
      <c r="C70" s="9"/>
      <c r="D70" s="9"/>
      <c r="E70" s="9"/>
      <c r="F70" s="9"/>
      <c r="G70" s="9"/>
      <c r="H70" s="9"/>
    </row>
    <row r="71" spans="1:8">
      <c r="A71" s="9"/>
      <c r="B71" s="9"/>
      <c r="C71" s="9"/>
      <c r="D71" s="9"/>
      <c r="E71" s="9"/>
      <c r="F71" s="9"/>
      <c r="G71" s="9"/>
      <c r="H71" s="9"/>
    </row>
    <row r="72" spans="1:8">
      <c r="A72" s="9"/>
      <c r="B72" s="9"/>
      <c r="C72" s="9"/>
      <c r="D72" s="9"/>
      <c r="E72" s="9"/>
      <c r="F72" s="9"/>
      <c r="G72" s="9"/>
      <c r="H72" s="9"/>
    </row>
    <row r="73" spans="1:8">
      <c r="A73" s="9"/>
      <c r="B73" s="9"/>
      <c r="C73" s="9"/>
      <c r="D73" s="9"/>
      <c r="E73" s="9"/>
      <c r="F73" s="9"/>
      <c r="G73" s="9"/>
      <c r="H73" s="9"/>
    </row>
    <row r="74" spans="1:8">
      <c r="A74" s="9"/>
      <c r="B74" s="9"/>
      <c r="C74" s="9"/>
      <c r="D74" s="9"/>
      <c r="E74" s="9"/>
      <c r="F74" s="9"/>
      <c r="G74" s="9"/>
      <c r="H74" s="9"/>
    </row>
    <row r="75" spans="1:8">
      <c r="A75" s="9"/>
      <c r="B75" s="9"/>
      <c r="C75" s="9"/>
      <c r="D75" s="9"/>
      <c r="E75" s="9"/>
      <c r="F75" s="9"/>
      <c r="G75" s="9"/>
      <c r="H75" s="9"/>
    </row>
    <row r="76" spans="1:8">
      <c r="A76" s="9"/>
      <c r="B76" s="9"/>
      <c r="C76" s="9"/>
      <c r="D76" s="9"/>
      <c r="E76" s="9"/>
      <c r="F76" s="9"/>
      <c r="G76" s="9"/>
      <c r="H76" s="9"/>
    </row>
    <row r="77" spans="1:8">
      <c r="A77" s="9"/>
      <c r="B77" s="9"/>
      <c r="C77" s="9"/>
      <c r="D77" s="9"/>
      <c r="E77" s="9"/>
      <c r="F77" s="9"/>
      <c r="G77" s="9"/>
      <c r="H77" s="9"/>
    </row>
    <row r="78" spans="1:8">
      <c r="A78" s="9"/>
      <c r="B78" s="9"/>
      <c r="C78" s="9"/>
      <c r="D78" s="9"/>
      <c r="E78" s="9"/>
      <c r="F78" s="9"/>
      <c r="G78" s="9"/>
      <c r="H78" s="9"/>
    </row>
    <row r="79" spans="1:8">
      <c r="A79" s="9"/>
      <c r="B79" s="9"/>
      <c r="C79" s="9"/>
      <c r="D79" s="9"/>
      <c r="E79" s="9"/>
      <c r="F79" s="9"/>
      <c r="G79" s="9"/>
      <c r="H79" s="9"/>
    </row>
    <row r="80" spans="1:8">
      <c r="A80" s="9"/>
      <c r="B80" s="9"/>
      <c r="C80" s="9"/>
      <c r="D80" s="9"/>
      <c r="E80" s="9"/>
      <c r="F80" s="9"/>
      <c r="G80" s="9"/>
      <c r="H80" s="9"/>
    </row>
    <row r="81" spans="1:8">
      <c r="A81" s="9"/>
      <c r="B81" s="9"/>
      <c r="C81" s="9"/>
      <c r="D81" s="9"/>
      <c r="E81" s="9"/>
      <c r="F81" s="9"/>
      <c r="G81" s="9"/>
      <c r="H81" s="9"/>
    </row>
    <row r="82" spans="1:8">
      <c r="A82" s="9"/>
      <c r="B82" s="9"/>
      <c r="C82" s="9"/>
      <c r="D82" s="9"/>
      <c r="E82" s="9"/>
      <c r="F82" s="9"/>
      <c r="G82" s="9"/>
      <c r="H82" s="9"/>
    </row>
    <row r="83" spans="1:8">
      <c r="A83" s="9"/>
      <c r="B83" s="9"/>
      <c r="C83" s="9"/>
      <c r="D83" s="9"/>
      <c r="E83" s="9"/>
      <c r="F83" s="9"/>
      <c r="G83" s="9"/>
      <c r="H83" s="9"/>
    </row>
    <row r="84" spans="1:8">
      <c r="A84" s="9"/>
      <c r="B84" s="9"/>
      <c r="C84" s="9"/>
      <c r="D84" s="9"/>
      <c r="E84" s="9"/>
      <c r="F84" s="9"/>
      <c r="G84" s="9"/>
      <c r="H84" s="9"/>
    </row>
    <row r="85" spans="1:8">
      <c r="A85" s="9"/>
      <c r="B85" s="9"/>
      <c r="C85" s="9"/>
      <c r="D85" s="9"/>
      <c r="E85" s="9"/>
      <c r="F85" s="9"/>
      <c r="G85" s="9"/>
      <c r="H85" s="9"/>
    </row>
    <row r="86" spans="1:8">
      <c r="B86" s="9"/>
    </row>
    <row r="87" spans="1:8">
      <c r="B87" s="9"/>
    </row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</sheetData>
  <sheetCalcPr fullCalcOnLoad="1"/>
  <phoneticPr fontId="13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6"/>
  <sheetViews>
    <sheetView workbookViewId="0">
      <selection activeCell="D2" sqref="D2:D6"/>
    </sheetView>
  </sheetViews>
  <sheetFormatPr baseColWidth="10" defaultColWidth="11.5" defaultRowHeight="12"/>
  <cols>
    <col min="1" max="14" width="5.6640625" customWidth="1"/>
  </cols>
  <sheetData>
    <row r="1" spans="1:14" ht="13">
      <c r="A1" s="43">
        <v>2</v>
      </c>
      <c r="B1" s="43">
        <v>3</v>
      </c>
      <c r="C1" s="43">
        <v>4</v>
      </c>
      <c r="D1" s="43">
        <v>5</v>
      </c>
      <c r="E1" s="43">
        <v>6</v>
      </c>
      <c r="F1" s="43">
        <v>7</v>
      </c>
      <c r="G1" s="43">
        <v>8</v>
      </c>
      <c r="H1" s="43">
        <v>9</v>
      </c>
      <c r="I1" s="43">
        <v>10</v>
      </c>
      <c r="J1" s="43">
        <v>11</v>
      </c>
      <c r="K1" s="43">
        <v>12</v>
      </c>
      <c r="L1" s="43">
        <v>13</v>
      </c>
      <c r="M1" s="43">
        <v>14</v>
      </c>
      <c r="N1" s="43">
        <v>15</v>
      </c>
    </row>
    <row r="2" spans="1:14" ht="13">
      <c r="A2" s="49">
        <v>3</v>
      </c>
      <c r="B2" s="49">
        <v>3</v>
      </c>
      <c r="C2" s="49">
        <v>3</v>
      </c>
      <c r="D2" s="49">
        <v>3</v>
      </c>
      <c r="E2" s="49">
        <v>3</v>
      </c>
      <c r="F2" s="49">
        <v>3</v>
      </c>
      <c r="G2" s="49">
        <v>3</v>
      </c>
      <c r="H2" s="49">
        <v>3</v>
      </c>
      <c r="I2" s="49">
        <v>3</v>
      </c>
      <c r="J2" s="49">
        <v>3</v>
      </c>
      <c r="K2" s="49">
        <v>3</v>
      </c>
      <c r="L2" s="49">
        <v>3</v>
      </c>
      <c r="M2" s="49">
        <v>3</v>
      </c>
      <c r="N2" s="49">
        <v>3</v>
      </c>
    </row>
    <row r="3" spans="1:14" ht="13">
      <c r="A3" s="49">
        <v>1.5</v>
      </c>
      <c r="B3" s="49">
        <v>2</v>
      </c>
      <c r="C3" s="49">
        <v>2.4700000000000002</v>
      </c>
      <c r="D3" s="49">
        <v>2.5499999999999998</v>
      </c>
      <c r="E3" s="49">
        <v>2.6</v>
      </c>
      <c r="F3" s="49">
        <v>2.63</v>
      </c>
      <c r="G3" s="49">
        <v>2.66</v>
      </c>
      <c r="H3" s="49">
        <v>2.68</v>
      </c>
      <c r="I3" s="49">
        <v>2.69</v>
      </c>
      <c r="J3" s="49">
        <v>2.7</v>
      </c>
      <c r="K3" s="49">
        <v>2.71</v>
      </c>
      <c r="L3" s="49">
        <v>2.71</v>
      </c>
      <c r="M3" s="49">
        <v>2.72</v>
      </c>
      <c r="N3" s="49">
        <v>2.72</v>
      </c>
    </row>
    <row r="4" spans="1:14" ht="13">
      <c r="A4" s="49"/>
      <c r="B4" s="49">
        <v>1.5</v>
      </c>
      <c r="C4" s="49">
        <v>1.93</v>
      </c>
      <c r="D4" s="49">
        <v>2</v>
      </c>
      <c r="E4" s="49">
        <v>2.2999999999999998</v>
      </c>
      <c r="F4" s="49">
        <v>2.36</v>
      </c>
      <c r="G4" s="49">
        <v>2.42</v>
      </c>
      <c r="H4" s="49">
        <v>2.4500000000000002</v>
      </c>
      <c r="I4" s="49">
        <v>2.48</v>
      </c>
      <c r="J4" s="49">
        <v>2.5</v>
      </c>
      <c r="K4" s="49">
        <v>2.52</v>
      </c>
      <c r="L4" s="49">
        <v>2.5299999999999998</v>
      </c>
      <c r="M4" s="49">
        <v>2.5499999999999998</v>
      </c>
      <c r="N4" s="49">
        <v>2.5499999999999998</v>
      </c>
    </row>
    <row r="5" spans="1:14" ht="13">
      <c r="A5" s="49"/>
      <c r="B5" s="49"/>
      <c r="C5" s="49">
        <v>1.5</v>
      </c>
      <c r="D5" s="49">
        <v>1.75</v>
      </c>
      <c r="E5" s="49">
        <v>1.9</v>
      </c>
      <c r="F5" s="49">
        <v>2</v>
      </c>
      <c r="G5" s="49">
        <v>2.17</v>
      </c>
      <c r="H5" s="49">
        <v>2.23</v>
      </c>
      <c r="I5" s="49">
        <v>2.27</v>
      </c>
      <c r="J5" s="49">
        <v>2.2999999999999998</v>
      </c>
      <c r="K5" s="49">
        <v>2.33</v>
      </c>
      <c r="L5" s="49">
        <v>2.35</v>
      </c>
      <c r="M5" s="49">
        <v>2.37</v>
      </c>
      <c r="N5" s="49">
        <v>2.39</v>
      </c>
    </row>
    <row r="6" spans="1:14" ht="13">
      <c r="A6" s="49"/>
      <c r="B6" s="49"/>
      <c r="C6" s="49"/>
      <c r="D6" s="49">
        <v>1.5</v>
      </c>
      <c r="E6" s="49">
        <v>1.7</v>
      </c>
      <c r="F6" s="49">
        <v>1.83</v>
      </c>
      <c r="G6" s="49">
        <v>1.93</v>
      </c>
      <c r="H6" s="49">
        <v>2</v>
      </c>
      <c r="I6" s="49">
        <v>2.06</v>
      </c>
      <c r="J6" s="49">
        <v>2.1</v>
      </c>
      <c r="K6" s="49">
        <v>2.14</v>
      </c>
      <c r="L6" s="49">
        <v>2.16</v>
      </c>
      <c r="M6" s="49">
        <v>2.19</v>
      </c>
      <c r="N6" s="49">
        <v>2.21</v>
      </c>
    </row>
    <row r="7" spans="1:14" ht="13">
      <c r="A7" s="49"/>
      <c r="B7" s="49"/>
      <c r="C7" s="49"/>
      <c r="D7" s="49"/>
      <c r="E7" s="49">
        <v>1.5</v>
      </c>
      <c r="F7" s="49">
        <v>1.67</v>
      </c>
      <c r="G7" s="49">
        <v>1.79</v>
      </c>
      <c r="H7" s="49">
        <v>1.88</v>
      </c>
      <c r="I7" s="49">
        <v>1.94</v>
      </c>
      <c r="J7" s="49">
        <v>2</v>
      </c>
      <c r="K7" s="49">
        <v>2.0499999999999998</v>
      </c>
      <c r="L7" s="49">
        <v>2.08</v>
      </c>
      <c r="M7" s="49">
        <v>2.12</v>
      </c>
      <c r="N7" s="49">
        <v>2.14</v>
      </c>
    </row>
    <row r="8" spans="1:14" ht="13">
      <c r="A8" s="49"/>
      <c r="B8" s="49"/>
      <c r="C8" s="49"/>
      <c r="D8" s="49"/>
      <c r="E8" s="49"/>
      <c r="F8" s="49">
        <v>1.5</v>
      </c>
      <c r="G8" s="49">
        <v>1.64</v>
      </c>
      <c r="H8" s="49">
        <v>1.75</v>
      </c>
      <c r="I8" s="49">
        <v>1.83</v>
      </c>
      <c r="J8" s="49">
        <v>1.9</v>
      </c>
      <c r="K8" s="49">
        <v>1.95</v>
      </c>
      <c r="L8" s="49">
        <v>2</v>
      </c>
      <c r="M8" s="49">
        <v>2.04</v>
      </c>
      <c r="N8" s="49">
        <v>2.0699999999999998</v>
      </c>
    </row>
    <row r="9" spans="1:14" ht="13">
      <c r="A9" s="49"/>
      <c r="B9" s="49"/>
      <c r="C9" s="49"/>
      <c r="D9" s="49"/>
      <c r="E9" s="49"/>
      <c r="F9" s="49"/>
      <c r="G9" s="49">
        <v>1.5</v>
      </c>
      <c r="H9" s="49">
        <v>1.63</v>
      </c>
      <c r="I9" s="49">
        <v>1.72</v>
      </c>
      <c r="J9" s="49">
        <v>1.8</v>
      </c>
      <c r="K9" s="49">
        <v>1.86</v>
      </c>
      <c r="L9" s="49">
        <v>1.92</v>
      </c>
      <c r="M9" s="49">
        <v>1.96</v>
      </c>
      <c r="N9" s="49">
        <v>2</v>
      </c>
    </row>
    <row r="10" spans="1:14" ht="13">
      <c r="A10" s="49"/>
      <c r="B10" s="49"/>
      <c r="C10" s="49"/>
      <c r="D10" s="49"/>
      <c r="E10" s="49"/>
      <c r="F10" s="49"/>
      <c r="G10" s="49"/>
      <c r="H10" s="49">
        <v>1.5</v>
      </c>
      <c r="I10" s="49">
        <v>1.61</v>
      </c>
      <c r="J10" s="49">
        <v>1.7</v>
      </c>
      <c r="K10" s="49">
        <v>1.77</v>
      </c>
      <c r="L10" s="49">
        <v>1.83</v>
      </c>
      <c r="M10" s="49">
        <v>1.88</v>
      </c>
      <c r="N10" s="49">
        <v>1.93</v>
      </c>
    </row>
    <row r="11" spans="1:14" ht="13">
      <c r="A11" s="49"/>
      <c r="B11" s="49"/>
      <c r="C11" s="49"/>
      <c r="D11" s="49"/>
      <c r="E11" s="49"/>
      <c r="F11" s="49"/>
      <c r="G11" s="49"/>
      <c r="H11" s="49"/>
      <c r="I11" s="49">
        <v>1.5</v>
      </c>
      <c r="J11" s="49">
        <v>1.6</v>
      </c>
      <c r="K11" s="49">
        <v>1.68</v>
      </c>
      <c r="L11" s="49">
        <v>1.75</v>
      </c>
      <c r="M11" s="49">
        <v>1.81</v>
      </c>
      <c r="N11" s="49">
        <v>1.86</v>
      </c>
    </row>
    <row r="12" spans="1:14" ht="13">
      <c r="A12" s="49"/>
      <c r="B12" s="49"/>
      <c r="C12" s="49"/>
      <c r="D12" s="49"/>
      <c r="E12" s="49"/>
      <c r="F12" s="49"/>
      <c r="G12" s="49"/>
      <c r="H12" s="49"/>
      <c r="I12" s="49"/>
      <c r="J12" s="49">
        <v>1.5</v>
      </c>
      <c r="K12" s="49">
        <v>1.59</v>
      </c>
      <c r="L12" s="49">
        <v>1.67</v>
      </c>
      <c r="M12" s="49">
        <v>1.73</v>
      </c>
      <c r="N12" s="49">
        <v>1.79</v>
      </c>
    </row>
    <row r="13" spans="1:14" ht="1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>
        <v>1.5</v>
      </c>
      <c r="L13" s="49">
        <v>1.58</v>
      </c>
      <c r="M13" s="49">
        <v>1.65</v>
      </c>
      <c r="N13" s="49">
        <v>1.71</v>
      </c>
    </row>
    <row r="14" spans="1:14" ht="1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>
        <v>1.5</v>
      </c>
      <c r="M14" s="49">
        <v>1.58</v>
      </c>
      <c r="N14" s="49">
        <v>1.64</v>
      </c>
    </row>
    <row r="15" spans="1:14" ht="1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>
        <v>1.5</v>
      </c>
      <c r="N15" s="49">
        <v>1.57</v>
      </c>
    </row>
    <row r="16" spans="1:14" ht="1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>
        <v>1.5</v>
      </c>
    </row>
  </sheetData>
  <sheetCalcPr fullCalcOnLoad="1"/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AP72"/>
  <sheetViews>
    <sheetView workbookViewId="0">
      <selection activeCell="E50" sqref="E50"/>
    </sheetView>
  </sheetViews>
  <sheetFormatPr baseColWidth="10" defaultColWidth="0" defaultRowHeight="12"/>
  <cols>
    <col min="1" max="1" width="18.33203125" style="9" customWidth="1"/>
    <col min="2" max="2" width="25.83203125" style="9" customWidth="1"/>
    <col min="3" max="3" width="8.83203125" style="34" customWidth="1"/>
    <col min="4" max="4" width="10.5" style="9" customWidth="1"/>
    <col min="5" max="5" width="10.33203125" style="34" customWidth="1"/>
    <col min="6" max="6" width="11.1640625" style="9" customWidth="1"/>
    <col min="7" max="7" width="11" style="9" customWidth="1"/>
    <col min="8" max="8" width="20" style="9" customWidth="1"/>
    <col min="9" max="9" width="10.1640625" style="9" bestFit="1" customWidth="1"/>
    <col min="10" max="10" width="8.1640625" style="9" customWidth="1"/>
    <col min="11" max="11" width="8.6640625" style="9" hidden="1" customWidth="1"/>
    <col min="12" max="12" width="9.6640625" style="9" hidden="1" customWidth="1"/>
    <col min="13" max="42" width="8.6640625" style="9" hidden="1" customWidth="1"/>
    <col min="43" max="16384" width="8.83203125" style="9" hidden="1"/>
  </cols>
  <sheetData>
    <row r="1" spans="1:42" ht="17.25" customHeight="1">
      <c r="C1" s="9"/>
      <c r="E1" s="9"/>
      <c r="F1" s="10" t="s">
        <v>51</v>
      </c>
      <c r="G1" s="219">
        <v>43267</v>
      </c>
      <c r="H1" s="220"/>
      <c r="I1" s="44"/>
    </row>
    <row r="2" spans="1:42" ht="13">
      <c r="A2" s="71"/>
      <c r="B2" s="71"/>
      <c r="C2" s="71"/>
      <c r="D2" s="71"/>
      <c r="E2" s="71"/>
      <c r="F2" s="43" t="s">
        <v>52</v>
      </c>
      <c r="G2" s="74" t="s">
        <v>120</v>
      </c>
      <c r="H2" s="207"/>
      <c r="I2" s="45"/>
    </row>
    <row r="3" spans="1:42" ht="13">
      <c r="A3" s="8"/>
      <c r="B3" s="8"/>
      <c r="C3" s="8"/>
      <c r="D3" s="8"/>
      <c r="E3" s="43"/>
      <c r="F3" s="43"/>
      <c r="G3" s="43"/>
      <c r="H3" s="14" t="s">
        <v>198</v>
      </c>
      <c r="I3" s="70" t="s">
        <v>198</v>
      </c>
      <c r="J3" s="48">
        <f>COUNTIF(CLASS,("DNS"))</f>
        <v>1</v>
      </c>
    </row>
    <row r="4" spans="1:42" ht="14" thickBot="1">
      <c r="A4" s="8"/>
      <c r="B4" s="8"/>
      <c r="C4" s="8"/>
      <c r="D4" s="8"/>
      <c r="E4" s="43"/>
      <c r="F4" s="48" t="s">
        <v>197</v>
      </c>
      <c r="G4" s="72"/>
      <c r="H4" s="208" t="s">
        <v>62</v>
      </c>
      <c r="I4" s="13" t="s">
        <v>62</v>
      </c>
      <c r="J4" s="11">
        <f>COUNTIF(CLASS,("DNC"))</f>
        <v>31</v>
      </c>
    </row>
    <row r="5" spans="1:42" ht="14" thickBot="1">
      <c r="A5" s="14" t="s">
        <v>61</v>
      </c>
      <c r="B5" s="209"/>
      <c r="C5" s="209" t="s">
        <v>62</v>
      </c>
      <c r="D5" s="210" t="s">
        <v>62</v>
      </c>
      <c r="E5" s="43"/>
      <c r="F5" s="48" t="s">
        <v>101</v>
      </c>
      <c r="G5" s="72"/>
      <c r="H5" s="208" t="s">
        <v>103</v>
      </c>
      <c r="I5" s="46"/>
      <c r="J5" s="11">
        <f>COUNTIF(CLASS,("S"))</f>
        <v>0</v>
      </c>
    </row>
    <row r="6" spans="1:42" ht="14" thickBot="1">
      <c r="A6" s="14" t="s">
        <v>64</v>
      </c>
      <c r="B6" s="14"/>
      <c r="C6" s="14" t="s">
        <v>198</v>
      </c>
      <c r="D6" s="15" t="s">
        <v>198</v>
      </c>
      <c r="E6" s="8"/>
      <c r="F6" s="48" t="s">
        <v>104</v>
      </c>
      <c r="G6" s="72"/>
      <c r="H6" s="208" t="s">
        <v>106</v>
      </c>
      <c r="I6" s="46"/>
      <c r="J6" s="11">
        <f>COUNTIF(CLASS,("NR"))</f>
        <v>0</v>
      </c>
    </row>
    <row r="7" spans="1:42" ht="14" thickBot="1">
      <c r="A7" s="14" t="s">
        <v>108</v>
      </c>
      <c r="B7" s="14"/>
      <c r="C7" s="14" t="s">
        <v>103</v>
      </c>
      <c r="D7" s="16">
        <v>0.79166666666666663</v>
      </c>
      <c r="E7" s="72"/>
      <c r="F7" s="48" t="s">
        <v>105</v>
      </c>
      <c r="G7" s="72"/>
      <c r="H7" s="208" t="s">
        <v>107</v>
      </c>
      <c r="I7" s="39">
        <v>0.50347222222222221</v>
      </c>
      <c r="J7" s="11">
        <f>COUNTIF(CLASS,("NC"))</f>
        <v>5</v>
      </c>
    </row>
    <row r="8" spans="1:42" ht="13">
      <c r="A8" s="14" t="s">
        <v>109</v>
      </c>
      <c r="B8" s="14"/>
      <c r="C8" s="14" t="s">
        <v>106</v>
      </c>
      <c r="D8" s="16">
        <v>0.79166666666666663</v>
      </c>
      <c r="E8" s="72"/>
      <c r="F8" s="48" t="s">
        <v>63</v>
      </c>
      <c r="G8" s="72"/>
      <c r="H8" s="208" t="s">
        <v>26</v>
      </c>
      <c r="I8" s="42" t="s">
        <v>26</v>
      </c>
      <c r="J8" s="11">
        <f>COUNTIF(CLASS,("RC"))</f>
        <v>0</v>
      </c>
    </row>
    <row r="9" spans="1:42" ht="14" thickBot="1">
      <c r="A9" s="14" t="s">
        <v>67</v>
      </c>
      <c r="B9" s="14"/>
      <c r="C9" s="14" t="s">
        <v>107</v>
      </c>
      <c r="D9" s="16">
        <v>0.79513888888888884</v>
      </c>
      <c r="E9" s="72"/>
      <c r="F9" s="43" t="s">
        <v>58</v>
      </c>
      <c r="G9" s="8"/>
      <c r="H9" s="8"/>
      <c r="I9" s="8"/>
      <c r="J9" s="10">
        <f>SUM(J3:J8)</f>
        <v>37</v>
      </c>
    </row>
    <row r="10" spans="1:42" s="24" customFormat="1" ht="15" thickTop="1" thickBot="1">
      <c r="A10" s="14" t="s">
        <v>63</v>
      </c>
      <c r="B10" s="14"/>
      <c r="C10" s="14" t="s">
        <v>26</v>
      </c>
      <c r="D10" s="17" t="s">
        <v>26</v>
      </c>
      <c r="E10" s="8"/>
      <c r="F10" s="8"/>
      <c r="G10" s="8"/>
      <c r="H10" s="8"/>
      <c r="I10" s="9"/>
      <c r="J10" s="9"/>
      <c r="K10" s="217" t="s">
        <v>33</v>
      </c>
      <c r="L10" s="218"/>
      <c r="M10" s="20"/>
      <c r="N10" s="20"/>
      <c r="O10" s="21"/>
      <c r="P10" s="21"/>
      <c r="Q10" s="21"/>
      <c r="R10" s="20"/>
      <c r="S10" s="20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0"/>
      <c r="AJ10" s="21"/>
      <c r="AK10" s="23"/>
      <c r="AL10" s="23"/>
      <c r="AM10" s="23"/>
      <c r="AN10" s="20"/>
      <c r="AP10" s="20"/>
    </row>
    <row r="11" spans="1:42" s="24" customFormat="1" ht="13" customHeight="1" thickTop="1" thickBot="1">
      <c r="A11" s="18" t="s">
        <v>187</v>
      </c>
      <c r="B11" s="19" t="s">
        <v>187</v>
      </c>
      <c r="C11" s="19"/>
      <c r="D11" s="19" t="s">
        <v>27</v>
      </c>
      <c r="E11" s="19" t="s">
        <v>28</v>
      </c>
      <c r="F11" s="19" t="s">
        <v>29</v>
      </c>
      <c r="G11" s="19" t="s">
        <v>30</v>
      </c>
      <c r="H11" s="19" t="s">
        <v>187</v>
      </c>
      <c r="I11" s="19" t="s">
        <v>188</v>
      </c>
      <c r="J11" s="19"/>
      <c r="K11" s="51" t="s">
        <v>36</v>
      </c>
      <c r="L11" s="52" t="s">
        <v>37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P11" s="20"/>
    </row>
    <row r="12" spans="1:42" s="53" customFormat="1" ht="13" customHeight="1" thickTop="1" thickBot="1">
      <c r="A12" s="25" t="s">
        <v>190</v>
      </c>
      <c r="B12" s="26" t="s">
        <v>186</v>
      </c>
      <c r="C12" s="26" t="s">
        <v>34</v>
      </c>
      <c r="D12" s="26" t="s">
        <v>35</v>
      </c>
      <c r="E12" s="27" t="s">
        <v>35</v>
      </c>
      <c r="F12" s="27" t="s">
        <v>35</v>
      </c>
      <c r="G12" s="27" t="s">
        <v>35</v>
      </c>
      <c r="H12" s="26" t="s">
        <v>191</v>
      </c>
      <c r="I12" s="26" t="s">
        <v>192</v>
      </c>
      <c r="J12" s="50" t="s">
        <v>189</v>
      </c>
    </row>
    <row r="13" spans="1:42" s="40" customFormat="1" ht="13" customHeight="1" thickTop="1">
      <c r="A13" s="61" t="str">
        <f>Boat!A12</f>
        <v>ADAGIO</v>
      </c>
      <c r="B13" s="62" t="str">
        <f>Boat!H12</f>
        <v>Peter Gill</v>
      </c>
      <c r="C13" s="56" t="s">
        <v>62</v>
      </c>
      <c r="D13" s="30" t="str">
        <f t="shared" ref="D13:D49" si="0">VLOOKUP(CLASS,CLASS_START,2,FALSE)</f>
        <v>DNC</v>
      </c>
      <c r="E13" s="82"/>
      <c r="F13" s="30" t="e">
        <f t="shared" ref="F13:F49" si="1">+E13-D13</f>
        <v>#VALUE!</v>
      </c>
      <c r="G13" s="30" t="e">
        <f t="shared" ref="G13:G49" si="2">+(550/(550+J13))*F13</f>
        <v>#VALUE!</v>
      </c>
      <c r="H13" s="62" t="str">
        <f>Boat!B12</f>
        <v>Hanse 415</v>
      </c>
      <c r="I13" s="62">
        <f>Boat!C12</f>
        <v>415</v>
      </c>
      <c r="J13" s="206">
        <f>IF(C13="DNC",Boat!D12,IF(C13="RC",Boat!D12,IF(C13="NR",Boat!D12,IF(C13="NC",Boat!D12,Boat!F12))))</f>
        <v>105</v>
      </c>
    </row>
    <row r="14" spans="1:42" s="40" customFormat="1" ht="13" customHeight="1" thickTop="1">
      <c r="A14" s="61" t="str">
        <f>Boat!A13</f>
        <v>ALLEGIANT</v>
      </c>
      <c r="B14" s="63" t="str">
        <f>Boat!H13</f>
        <v>Albert Bossar</v>
      </c>
      <c r="C14" s="56" t="s">
        <v>62</v>
      </c>
      <c r="D14" s="30" t="str">
        <f t="shared" si="0"/>
        <v>DNC</v>
      </c>
      <c r="E14" s="82"/>
      <c r="F14" s="30" t="e">
        <f t="shared" si="1"/>
        <v>#VALUE!</v>
      </c>
      <c r="G14" s="30" t="e">
        <f t="shared" si="2"/>
        <v>#VALUE!</v>
      </c>
      <c r="H14" s="63" t="str">
        <f>Boat!B13</f>
        <v>J/42</v>
      </c>
      <c r="I14" s="63">
        <f>Boat!C13</f>
        <v>93556</v>
      </c>
      <c r="J14" s="124">
        <f>IF(C14="DNC",Boat!D13,IF(C14="RC",Boat!D13,IF(C14="NR",Boat!D13,IF(C14="NC",Boat!D13,Boat!F13))))</f>
        <v>87</v>
      </c>
    </row>
    <row r="15" spans="1:42" s="40" customFormat="1" ht="13" customHeight="1" thickTop="1">
      <c r="A15" s="61" t="str">
        <f>Boat!A14</f>
        <v>AMARA</v>
      </c>
      <c r="B15" s="63" t="str">
        <f>Boat!H14</f>
        <v>Michel Jichlinski</v>
      </c>
      <c r="C15" s="56" t="s">
        <v>62</v>
      </c>
      <c r="D15" s="30" t="str">
        <f t="shared" si="0"/>
        <v>DNC</v>
      </c>
      <c r="E15" s="126"/>
      <c r="F15" s="30" t="e">
        <f t="shared" si="1"/>
        <v>#VALUE!</v>
      </c>
      <c r="G15" s="30" t="e">
        <f t="shared" si="2"/>
        <v>#VALUE!</v>
      </c>
      <c r="H15" s="63" t="str">
        <f>Boat!B14</f>
        <v>J/100</v>
      </c>
      <c r="I15" s="63" t="str">
        <f>Boat!C14</f>
        <v>J/100</v>
      </c>
      <c r="J15" s="124">
        <f>IF(C15="DNC",Boat!D14,IF(C15="RC",Boat!D14,IF(C15="NR",Boat!D14,IF(C15="NC",Boat!D14,Boat!F14))))</f>
        <v>111</v>
      </c>
    </row>
    <row r="16" spans="1:42" s="40" customFormat="1" ht="13" customHeight="1" thickTop="1">
      <c r="A16" s="61" t="str">
        <f>Boat!A15</f>
        <v>AURORA</v>
      </c>
      <c r="B16" s="63" t="str">
        <f>Boat!H15</f>
        <v>Dave Paroulek</v>
      </c>
      <c r="C16" s="56" t="s">
        <v>62</v>
      </c>
      <c r="D16" s="30" t="str">
        <f t="shared" si="0"/>
        <v>DNC</v>
      </c>
      <c r="E16" s="82"/>
      <c r="F16" s="30" t="e">
        <f t="shared" si="1"/>
        <v>#VALUE!</v>
      </c>
      <c r="G16" s="30" t="e">
        <f t="shared" si="2"/>
        <v>#VALUE!</v>
      </c>
      <c r="H16" s="63" t="str">
        <f>Boat!B15</f>
        <v>S2 7.9</v>
      </c>
      <c r="I16" s="63">
        <f>Boat!C15</f>
        <v>527</v>
      </c>
      <c r="J16" s="124">
        <f>IF(C16="DNC",Boat!D15,IF(C16="RC",Boat!D15,IF(C16="NR",Boat!D15,IF(C16="NC",Boat!D15,Boat!F15))))</f>
        <v>174</v>
      </c>
    </row>
    <row r="17" spans="1:10" s="40" customFormat="1" ht="13" customHeight="1" thickTop="1">
      <c r="A17" s="61" t="str">
        <f>Boat!A16</f>
        <v>AVALON</v>
      </c>
      <c r="B17" s="63" t="str">
        <f>Boat!H16</f>
        <v>Jim Murtland</v>
      </c>
      <c r="C17" s="56" t="s">
        <v>62</v>
      </c>
      <c r="D17" s="30" t="str">
        <f t="shared" si="0"/>
        <v>DNC</v>
      </c>
      <c r="E17" s="81"/>
      <c r="F17" s="30" t="e">
        <f t="shared" si="1"/>
        <v>#VALUE!</v>
      </c>
      <c r="G17" s="30" t="e">
        <f t="shared" si="2"/>
        <v>#VALUE!</v>
      </c>
      <c r="H17" s="63" t="str">
        <f>Boat!B16</f>
        <v>Soverel 39</v>
      </c>
      <c r="I17" s="63">
        <f>Boat!C16</f>
        <v>32939</v>
      </c>
      <c r="J17" s="124">
        <f>IF(C17="DNC",Boat!D16,IF(C17="RC",Boat!D16,IF(C17="NR",Boat!D16,IF(C17="NC",Boat!D16,Boat!F16))))</f>
        <v>75</v>
      </c>
    </row>
    <row r="18" spans="1:10" s="40" customFormat="1" ht="13" customHeight="1" thickTop="1">
      <c r="A18" s="61" t="str">
        <f>Boat!A17</f>
        <v>CANTATA</v>
      </c>
      <c r="B18" s="63" t="str">
        <f>Boat!H17</f>
        <v>Hank Chalkley</v>
      </c>
      <c r="C18" s="56" t="s">
        <v>62</v>
      </c>
      <c r="D18" s="30" t="str">
        <f t="shared" si="0"/>
        <v>DNC</v>
      </c>
      <c r="E18" s="82"/>
      <c r="F18" s="30" t="e">
        <f t="shared" si="1"/>
        <v>#VALUE!</v>
      </c>
      <c r="G18" s="30" t="e">
        <f t="shared" si="2"/>
        <v>#VALUE!</v>
      </c>
      <c r="H18" s="63" t="str">
        <f>Boat!B17</f>
        <v>Beneteau First 35s5</v>
      </c>
      <c r="I18" s="63">
        <f>Boat!C17</f>
        <v>110</v>
      </c>
      <c r="J18" s="124">
        <f>IF(C18="DNC",Boat!D17,IF(C18="RC",Boat!D17,IF(C18="NR",Boat!D17,IF(C18="NC",Boat!D17,Boat!F17))))</f>
        <v>132</v>
      </c>
    </row>
    <row r="19" spans="1:10" s="40" customFormat="1" ht="13" customHeight="1" thickTop="1">
      <c r="A19" s="61" t="str">
        <f>Boat!A18</f>
        <v>CAROLINA BLUE</v>
      </c>
      <c r="B19" s="63" t="str">
        <f>Boat!H18</f>
        <v>Gerry Perez</v>
      </c>
      <c r="C19" s="56" t="s">
        <v>62</v>
      </c>
      <c r="D19" s="30" t="str">
        <f t="shared" si="0"/>
        <v>DNC</v>
      </c>
      <c r="E19" s="82"/>
      <c r="F19" s="30" t="e">
        <f t="shared" si="1"/>
        <v>#VALUE!</v>
      </c>
      <c r="G19" s="30" t="e">
        <f t="shared" si="2"/>
        <v>#VALUE!</v>
      </c>
      <c r="H19" s="63" t="str">
        <f>Boat!B18</f>
        <v>J/30</v>
      </c>
      <c r="I19" s="63">
        <f>Boat!C18</f>
        <v>476</v>
      </c>
      <c r="J19" s="124">
        <f>IF(C19="DNC",Boat!D18,IF(C19="RC",Boat!D18,IF(C19="NR",Boat!D18,IF(C19="NC",Boat!D18,Boat!F18))))</f>
        <v>153</v>
      </c>
    </row>
    <row r="20" spans="1:10" s="40" customFormat="1" ht="13" customHeight="1" thickTop="1">
      <c r="A20" s="61" t="str">
        <f>Boat!A19</f>
        <v>CHAOTIC FLUX</v>
      </c>
      <c r="B20" s="63" t="str">
        <f>Boat!H19</f>
        <v>Jim Chen</v>
      </c>
      <c r="C20" s="56" t="s">
        <v>102</v>
      </c>
      <c r="D20" s="30">
        <f t="shared" si="0"/>
        <v>0.50347222222222221</v>
      </c>
      <c r="E20" s="82">
        <v>0.53047453703703706</v>
      </c>
      <c r="F20" s="30">
        <f t="shared" si="1"/>
        <v>2.7002314814814854E-2</v>
      </c>
      <c r="G20" s="30">
        <f t="shared" si="2"/>
        <v>2.4588200576404255E-2</v>
      </c>
      <c r="H20" s="63" t="str">
        <f>Boat!B19</f>
        <v>J/120</v>
      </c>
      <c r="I20" s="63">
        <f>Boat!C19</f>
        <v>51218</v>
      </c>
      <c r="J20" s="124">
        <f>IF(C20="DNC",Boat!D19,IF(C20="RC",Boat!D19,IF(C20="NR",Boat!D19,IF(C20="NC",Boat!D19,Boat!F19))))</f>
        <v>54</v>
      </c>
    </row>
    <row r="21" spans="1:10" s="40" customFormat="1" ht="13" customHeight="1" thickTop="1">
      <c r="A21" s="61" t="str">
        <f>Boat!A20</f>
        <v>COYOTE</v>
      </c>
      <c r="B21" s="63" t="str">
        <f>Boat!H20</f>
        <v>Rich Griner</v>
      </c>
      <c r="C21" s="56" t="s">
        <v>62</v>
      </c>
      <c r="D21" s="30" t="str">
        <f t="shared" si="0"/>
        <v>DNC</v>
      </c>
      <c r="E21" s="82"/>
      <c r="F21" s="30" t="e">
        <f t="shared" si="1"/>
        <v>#VALUE!</v>
      </c>
      <c r="G21" s="30" t="e">
        <f t="shared" si="2"/>
        <v>#VALUE!</v>
      </c>
      <c r="H21" s="63" t="str">
        <f>Boat!B20</f>
        <v>C&amp;C 115</v>
      </c>
      <c r="I21" s="63">
        <f>Boat!C20</f>
        <v>93497</v>
      </c>
      <c r="J21" s="124">
        <f>IF(C21="DNC",Boat!D20,IF(C21="RC",Boat!D20,IF(C21="NR",Boat!D20,IF(C21="NC",Boat!D20,Boat!F20))))</f>
        <v>66</v>
      </c>
    </row>
    <row r="22" spans="1:10" s="40" customFormat="1" ht="13" customHeight="1" thickTop="1">
      <c r="A22" s="61" t="str">
        <f>Boat!A21</f>
        <v>DELIRIUM</v>
      </c>
      <c r="B22" s="63" t="str">
        <f>Boat!H21</f>
        <v>David McCullough</v>
      </c>
      <c r="C22" s="56" t="s">
        <v>102</v>
      </c>
      <c r="D22" s="30">
        <f t="shared" si="0"/>
        <v>0.50347222222222221</v>
      </c>
      <c r="E22" s="82">
        <v>0.52951388888888895</v>
      </c>
      <c r="F22" s="30">
        <f t="shared" si="1"/>
        <v>2.6041666666666741E-2</v>
      </c>
      <c r="G22" s="30">
        <f t="shared" si="2"/>
        <v>2.2484955520669869E-2</v>
      </c>
      <c r="H22" s="63" t="str">
        <f>Boat!B21</f>
        <v>J/33</v>
      </c>
      <c r="I22" s="63">
        <f>Boat!C21</f>
        <v>22</v>
      </c>
      <c r="J22" s="124">
        <f>IF(C22="DNC",Boat!D21,IF(C22="RC",Boat!D21,IF(C22="NR",Boat!D21,IF(C22="NC",Boat!D21,Boat!F21))))</f>
        <v>87</v>
      </c>
    </row>
    <row r="23" spans="1:10" s="40" customFormat="1" ht="13" customHeight="1" thickTop="1">
      <c r="A23" s="61" t="str">
        <f>Boat!A22</f>
        <v>ENDEAVOR</v>
      </c>
      <c r="B23" s="63" t="str">
        <f>Boat!H22</f>
        <v>Steve Howard</v>
      </c>
      <c r="C23" s="56" t="s">
        <v>62</v>
      </c>
      <c r="D23" s="30" t="str">
        <f t="shared" si="0"/>
        <v>DNC</v>
      </c>
      <c r="E23" s="82" t="s">
        <v>125</v>
      </c>
      <c r="F23" s="30" t="e">
        <f t="shared" si="1"/>
        <v>#VALUE!</v>
      </c>
      <c r="G23" s="30" t="e">
        <f t="shared" si="2"/>
        <v>#VALUE!</v>
      </c>
      <c r="H23" s="63" t="str">
        <f>Boat!B22</f>
        <v>Pearson 37</v>
      </c>
      <c r="I23" s="63">
        <f>Boat!C22</f>
        <v>32508</v>
      </c>
      <c r="J23" s="124">
        <f>IF(C23="DNC",Boat!D22,IF(C23="RC",Boat!D22,IF(C23="NR",Boat!D22,IF(C23="NC",Boat!D22,Boat!F22))))</f>
        <v>117</v>
      </c>
    </row>
    <row r="24" spans="1:10" s="40" customFormat="1" ht="13" customHeight="1" thickTop="1">
      <c r="A24" s="61" t="str">
        <f>Boat!A23</f>
        <v>ENDLESS JOURNEY</v>
      </c>
      <c r="B24" s="63" t="str">
        <f>Boat!H23</f>
        <v>Sal Ambrosino</v>
      </c>
      <c r="C24" s="56" t="s">
        <v>62</v>
      </c>
      <c r="D24" s="30" t="str">
        <f t="shared" si="0"/>
        <v>DNC</v>
      </c>
      <c r="E24" s="126"/>
      <c r="F24" s="30" t="e">
        <f t="shared" si="1"/>
        <v>#VALUE!</v>
      </c>
      <c r="G24" s="30" t="e">
        <f t="shared" si="2"/>
        <v>#VALUE!</v>
      </c>
      <c r="H24" s="63" t="str">
        <f>Boat!B23</f>
        <v>Catalina 42</v>
      </c>
      <c r="I24" s="63">
        <f>Boat!C23</f>
        <v>400</v>
      </c>
      <c r="J24" s="124">
        <f>IF(C24="DNC",Boat!D23,IF(C24="RC",Boat!D23,IF(C24="NR",Boat!D23,IF(C24="NC",Boat!D23,Boat!F23))))</f>
        <v>117</v>
      </c>
    </row>
    <row r="25" spans="1:10" s="40" customFormat="1" ht="13" customHeight="1" thickTop="1">
      <c r="A25" s="61" t="str">
        <f>Boat!A24</f>
        <v>GAIA</v>
      </c>
      <c r="B25" s="63" t="str">
        <f>Boat!H24</f>
        <v>Les Folio</v>
      </c>
      <c r="C25" s="56" t="s">
        <v>62</v>
      </c>
      <c r="D25" s="30" t="str">
        <f t="shared" si="0"/>
        <v>DNC</v>
      </c>
      <c r="E25" s="81"/>
      <c r="F25" s="30" t="e">
        <f t="shared" si="1"/>
        <v>#VALUE!</v>
      </c>
      <c r="G25" s="30" t="e">
        <f t="shared" si="2"/>
        <v>#VALUE!</v>
      </c>
      <c r="H25" s="63" t="str">
        <f>Boat!B24</f>
        <v>Catalina 380</v>
      </c>
      <c r="I25" s="63">
        <f>Boat!C24</f>
        <v>346</v>
      </c>
      <c r="J25" s="124">
        <f>IF(C25="DNC",Boat!D24,IF(C25="RC",Boat!D24,IF(C25="NR",Boat!D24,IF(C25="NC",Boat!D24,Boat!F24))))</f>
        <v>153</v>
      </c>
    </row>
    <row r="26" spans="1:10" s="40" customFormat="1" ht="13" customHeight="1" thickTop="1">
      <c r="A26" s="61" t="str">
        <f>Boat!A25</f>
        <v>GLISSADE</v>
      </c>
      <c r="B26" s="63" t="str">
        <f>Boat!H25</f>
        <v>Kent Kunze</v>
      </c>
      <c r="C26" s="56" t="s">
        <v>62</v>
      </c>
      <c r="D26" s="30" t="str">
        <f t="shared" si="0"/>
        <v>DNC</v>
      </c>
      <c r="E26" s="82"/>
      <c r="F26" s="30" t="e">
        <f t="shared" si="1"/>
        <v>#VALUE!</v>
      </c>
      <c r="G26" s="30" t="e">
        <f t="shared" si="2"/>
        <v>#VALUE!</v>
      </c>
      <c r="H26" s="63" t="str">
        <f>Boat!B25</f>
        <v>J/32</v>
      </c>
      <c r="I26" s="63">
        <f>Boat!C25</f>
        <v>93040</v>
      </c>
      <c r="J26" s="124">
        <f>IF(C26="DNC",Boat!D25,IF(C26="RC",Boat!D25,IF(C26="NR",Boat!D25,IF(C26="NC",Boat!D25,Boat!F25))))</f>
        <v>144</v>
      </c>
    </row>
    <row r="27" spans="1:10" s="40" customFormat="1" ht="13" customHeight="1" thickTop="1">
      <c r="A27" s="61" t="str">
        <f>Boat!A26</f>
        <v>JEROBOAM</v>
      </c>
      <c r="B27" s="63" t="str">
        <f>Boat!H26</f>
        <v>Laurent Givry</v>
      </c>
      <c r="C27" s="56" t="s">
        <v>62</v>
      </c>
      <c r="D27" s="30" t="str">
        <f t="shared" si="0"/>
        <v>DNC</v>
      </c>
      <c r="E27" s="81"/>
      <c r="F27" s="30" t="e">
        <f t="shared" si="1"/>
        <v>#VALUE!</v>
      </c>
      <c r="G27" s="30" t="e">
        <f t="shared" si="2"/>
        <v>#VALUE!</v>
      </c>
      <c r="H27" s="63" t="str">
        <f>Boat!B26</f>
        <v>Farr 400</v>
      </c>
      <c r="I27" s="63">
        <f>Boat!C26</f>
        <v>61017</v>
      </c>
      <c r="J27" s="124">
        <f>IF(C27="DNC",Boat!D26,IF(C27="RC",Boat!D26,IF(C27="NR",Boat!D26,IF(C27="NC",Boat!D26,Boat!F26))))</f>
        <v>-18</v>
      </c>
    </row>
    <row r="28" spans="1:10" s="40" customFormat="1" ht="13" customHeight="1" thickTop="1">
      <c r="A28" s="61" t="str">
        <f>Boat!A27</f>
        <v>JUBILEE</v>
      </c>
      <c r="B28" s="63" t="str">
        <f>Boat!H27</f>
        <v>Keith Mayes</v>
      </c>
      <c r="C28" s="56" t="s">
        <v>102</v>
      </c>
      <c r="D28" s="30">
        <f t="shared" si="0"/>
        <v>0.50347222222222221</v>
      </c>
      <c r="E28" s="82">
        <v>0.5294444444444445</v>
      </c>
      <c r="F28" s="30">
        <f t="shared" si="1"/>
        <v>2.5972222222222285E-2</v>
      </c>
      <c r="G28" s="30">
        <f t="shared" si="2"/>
        <v>2.2746372965322066E-2</v>
      </c>
      <c r="H28" s="63" t="str">
        <f>Boat!B27</f>
        <v>Beneteau 36.7</v>
      </c>
      <c r="I28" s="63" t="str">
        <f>Boat!C27</f>
        <v>USA 52324</v>
      </c>
      <c r="J28" s="124">
        <f>IF(C28="DNC",Boat!D27,IF(C28="RC",Boat!D27,IF(C28="NR",Boat!D27,IF(C28="NC",Boat!D27,Boat!F27))))</f>
        <v>78</v>
      </c>
    </row>
    <row r="29" spans="1:10" s="40" customFormat="1" ht="13" customHeight="1" thickTop="1">
      <c r="A29" s="61" t="str">
        <f>Boat!A28</f>
        <v>JUNKANOO</v>
      </c>
      <c r="B29" s="63" t="str">
        <f>Boat!H28</f>
        <v>Jeff Bowen</v>
      </c>
      <c r="C29" s="56" t="s">
        <v>62</v>
      </c>
      <c r="D29" s="30" t="str">
        <f t="shared" si="0"/>
        <v>DNC</v>
      </c>
      <c r="E29" s="81"/>
      <c r="F29" s="30" t="e">
        <f t="shared" si="1"/>
        <v>#VALUE!</v>
      </c>
      <c r="G29" s="30" t="e">
        <f t="shared" si="2"/>
        <v>#VALUE!</v>
      </c>
      <c r="H29" s="63" t="str">
        <f>Boat!B28</f>
        <v>Dehler 34</v>
      </c>
      <c r="I29" s="63">
        <f>Boat!C28</f>
        <v>12041</v>
      </c>
      <c r="J29" s="124">
        <f>IF(C29="DNC",Boat!D28,IF(C29="RC",Boat!D28,IF(C29="NR",Boat!D28,IF(C29="NC",Boat!D28,Boat!F28))))</f>
        <v>138</v>
      </c>
    </row>
    <row r="30" spans="1:10" s="40" customFormat="1" ht="13" customHeight="1" thickTop="1">
      <c r="A30" s="61" t="str">
        <f>Boat!A29</f>
        <v>KAYA</v>
      </c>
      <c r="B30" s="63" t="str">
        <f>Boat!H29</f>
        <v>John Uelmen</v>
      </c>
      <c r="C30" s="56" t="s">
        <v>62</v>
      </c>
      <c r="D30" s="30" t="str">
        <f t="shared" si="0"/>
        <v>DNC</v>
      </c>
      <c r="E30" s="81"/>
      <c r="F30" s="30" t="e">
        <f t="shared" si="1"/>
        <v>#VALUE!</v>
      </c>
      <c r="G30" s="30" t="e">
        <f t="shared" si="2"/>
        <v>#VALUE!</v>
      </c>
      <c r="H30" s="63" t="str">
        <f>Boat!B29</f>
        <v>Jeanneau 36</v>
      </c>
      <c r="I30" s="63">
        <f>Boat!C29</f>
        <v>52196</v>
      </c>
      <c r="J30" s="124">
        <f>IF(C30="DNC",Boat!D29,IF(C30="RC",Boat!D29,IF(C30="NR",Boat!D29,IF(C30="NC",Boat!D29,Boat!F29))))</f>
        <v>144</v>
      </c>
    </row>
    <row r="31" spans="1:10" s="40" customFormat="1" ht="13" customHeight="1" thickTop="1">
      <c r="A31" s="61" t="str">
        <f>Boat!A30</f>
        <v>LADY GREY</v>
      </c>
      <c r="B31" s="63" t="str">
        <f>Boat!H30</f>
        <v>Joe Laun</v>
      </c>
      <c r="C31" s="56" t="s">
        <v>62</v>
      </c>
      <c r="D31" s="30" t="str">
        <f t="shared" si="0"/>
        <v>DNC</v>
      </c>
      <c r="E31" s="82"/>
      <c r="F31" s="30" t="e">
        <f t="shared" si="1"/>
        <v>#VALUE!</v>
      </c>
      <c r="G31" s="30" t="e">
        <f t="shared" si="2"/>
        <v>#VALUE!</v>
      </c>
      <c r="H31" s="63" t="str">
        <f>Boat!B30</f>
        <v>J/110</v>
      </c>
      <c r="I31" s="63" t="str">
        <f>Boat!C30</f>
        <v>USA 679</v>
      </c>
      <c r="J31" s="124">
        <f>IF(C31="DNC",Boat!D30,IF(C31="RC",Boat!D30,IF(C31="NR",Boat!D30,IF(C31="NC",Boat!D30,Boat!F30))))</f>
        <v>105</v>
      </c>
    </row>
    <row r="32" spans="1:10" s="40" customFormat="1" ht="13" customHeight="1" thickTop="1">
      <c r="A32" s="61" t="str">
        <f>Boat!A31</f>
        <v>LIBERTY PREVAILS</v>
      </c>
      <c r="B32" s="63" t="str">
        <f>Boat!H31</f>
        <v>Eunice Lin</v>
      </c>
      <c r="C32" s="56" t="s">
        <v>62</v>
      </c>
      <c r="D32" s="30" t="str">
        <f t="shared" si="0"/>
        <v>DNC</v>
      </c>
      <c r="E32" s="82"/>
      <c r="F32" s="30" t="e">
        <f t="shared" si="1"/>
        <v>#VALUE!</v>
      </c>
      <c r="G32" s="30" t="e">
        <f t="shared" si="2"/>
        <v>#VALUE!</v>
      </c>
      <c r="H32" s="63" t="str">
        <f>Boat!B31</f>
        <v>Alerion Express 28</v>
      </c>
      <c r="I32" s="63">
        <f>Boat!C31</f>
        <v>342</v>
      </c>
      <c r="J32" s="124">
        <f>IF(C32="DNC",Boat!D31,IF(C32="RC",Boat!D31,IF(C32="NR",Boat!D31,IF(C32="NC",Boat!D31,Boat!F31))))</f>
        <v>180</v>
      </c>
    </row>
    <row r="33" spans="1:12" s="40" customFormat="1" ht="13" customHeight="1" thickTop="1">
      <c r="A33" s="61" t="str">
        <f>Boat!A32</f>
        <v>MIRABELLE</v>
      </c>
      <c r="B33" s="63" t="str">
        <f>Boat!H32</f>
        <v>Bryan Martin</v>
      </c>
      <c r="C33" s="56" t="s">
        <v>62</v>
      </c>
      <c r="D33" s="30" t="str">
        <f t="shared" si="0"/>
        <v>DNC</v>
      </c>
      <c r="E33" s="81"/>
      <c r="F33" s="30" t="e">
        <f t="shared" si="1"/>
        <v>#VALUE!</v>
      </c>
      <c r="G33" s="30" t="e">
        <f t="shared" si="2"/>
        <v>#VALUE!</v>
      </c>
      <c r="H33" s="63" t="str">
        <f>Boat!B32</f>
        <v>Catalina 320</v>
      </c>
      <c r="I33" s="63">
        <f>Boat!C32</f>
        <v>93413</v>
      </c>
      <c r="J33" s="124">
        <f>IF(C33="DNC",Boat!D32,IF(C33="RC",Boat!D32,IF(C33="NR",Boat!D32,IF(C33="NC",Boat!D32,Boat!F32))))</f>
        <v>183</v>
      </c>
    </row>
    <row r="34" spans="1:12" s="40" customFormat="1" ht="13" customHeight="1" thickTop="1">
      <c r="A34" s="61" t="str">
        <f>Boat!A33</f>
        <v>PUT-IN-BAY</v>
      </c>
      <c r="B34" s="63" t="str">
        <f>Boat!H33</f>
        <v>Bruce Trauben</v>
      </c>
      <c r="C34" s="56" t="s">
        <v>62</v>
      </c>
      <c r="D34" s="30" t="str">
        <f t="shared" si="0"/>
        <v>DNC</v>
      </c>
      <c r="E34" s="81"/>
      <c r="F34" s="30" t="e">
        <f t="shared" si="1"/>
        <v>#VALUE!</v>
      </c>
      <c r="G34" s="30" t="e">
        <f t="shared" si="2"/>
        <v>#VALUE!</v>
      </c>
      <c r="H34" s="63" t="str">
        <f>Boat!B33</f>
        <v>Bristol 29.9</v>
      </c>
      <c r="I34" s="63">
        <f>Boat!C33</f>
        <v>153</v>
      </c>
      <c r="J34" s="124">
        <f>IF(C34="DNC",Boat!D33,IF(C34="RC",Boat!D33,IF(C34="NR",Boat!D33,IF(C34="NC",Boat!D33,Boat!F33))))</f>
        <v>228</v>
      </c>
    </row>
    <row r="35" spans="1:12" s="40" customFormat="1" ht="13" customHeight="1" thickTop="1">
      <c r="A35" s="61" t="str">
        <f>Boat!A34</f>
        <v>R. DIVERSION</v>
      </c>
      <c r="B35" s="63" t="str">
        <f>Boat!H34</f>
        <v>Scott Schenking</v>
      </c>
      <c r="C35" s="56" t="s">
        <v>62</v>
      </c>
      <c r="D35" s="30" t="str">
        <f t="shared" si="0"/>
        <v>DNC</v>
      </c>
      <c r="E35" s="81"/>
      <c r="F35" s="30" t="e">
        <f t="shared" si="1"/>
        <v>#VALUE!</v>
      </c>
      <c r="G35" s="30" t="e">
        <f t="shared" si="2"/>
        <v>#VALUE!</v>
      </c>
      <c r="H35" s="63" t="str">
        <f>Boat!B34</f>
        <v>Hunter Legend 35</v>
      </c>
      <c r="I35" s="63">
        <f>Boat!C34</f>
        <v>0</v>
      </c>
      <c r="J35" s="124">
        <f>IF(C35="DNC",Boat!D34,IF(C35="RC",Boat!D34,IF(C35="NR",Boat!D34,IF(C35="NC",Boat!D34,Boat!F34))))</f>
        <v>132</v>
      </c>
    </row>
    <row r="36" spans="1:12" s="40" customFormat="1" ht="13" customHeight="1" thickTop="1">
      <c r="A36" s="61" t="str">
        <f>Boat!A35</f>
        <v>RED SKY</v>
      </c>
      <c r="B36" s="63" t="str">
        <f>Boat!H35</f>
        <v>Doug Ellmore</v>
      </c>
      <c r="C36" s="56" t="s">
        <v>62</v>
      </c>
      <c r="D36" s="30" t="str">
        <f t="shared" si="0"/>
        <v>DNC</v>
      </c>
      <c r="E36" s="81" t="s">
        <v>125</v>
      </c>
      <c r="F36" s="30" t="e">
        <f t="shared" si="1"/>
        <v>#VALUE!</v>
      </c>
      <c r="G36" s="30" t="e">
        <f t="shared" si="2"/>
        <v>#VALUE!</v>
      </c>
      <c r="H36" s="63" t="str">
        <f>Boat!B35</f>
        <v>C&amp;C 24</v>
      </c>
      <c r="I36" s="63">
        <f>Boat!C35</f>
        <v>102</v>
      </c>
      <c r="J36" s="124">
        <f>IF(C36="DNC",Boat!D35,IF(C36="RC",Boat!D35,IF(C36="NR",Boat!D35,IF(C36="NC",Boat!D35,Boat!F35))))</f>
        <v>234</v>
      </c>
    </row>
    <row r="37" spans="1:12" s="40" customFormat="1" ht="13" customHeight="1" thickTop="1">
      <c r="A37" s="61" t="str">
        <f>Boat!A36</f>
        <v>RESILIENT</v>
      </c>
      <c r="B37" s="63" t="str">
        <f>Boat!H36</f>
        <v>Bob Spann</v>
      </c>
      <c r="C37" s="56" t="s">
        <v>62</v>
      </c>
      <c r="D37" s="30" t="str">
        <f t="shared" si="0"/>
        <v>DNC</v>
      </c>
      <c r="E37" s="81"/>
      <c r="F37" s="30" t="e">
        <f t="shared" si="1"/>
        <v>#VALUE!</v>
      </c>
      <c r="G37" s="30" t="e">
        <f t="shared" si="2"/>
        <v>#VALUE!</v>
      </c>
      <c r="H37" s="63" t="str">
        <f>Boat!B36</f>
        <v>Alerion Express 28-2</v>
      </c>
      <c r="I37" s="63">
        <f>Boat!C36</f>
        <v>192</v>
      </c>
      <c r="J37" s="124">
        <f>IF(C37="DNC",Boat!D36,IF(C37="RC",Boat!D36,IF(C37="NR",Boat!D36,IF(C37="NC",Boat!D36,Boat!F36))))</f>
        <v>174</v>
      </c>
    </row>
    <row r="38" spans="1:12" s="40" customFormat="1" ht="13" customHeight="1" thickTop="1">
      <c r="A38" s="61" t="str">
        <f>Boat!A37</f>
        <v>SECOND WIND</v>
      </c>
      <c r="B38" s="63" t="str">
        <f>Boat!H37</f>
        <v>Joe Howell</v>
      </c>
      <c r="C38" s="56" t="s">
        <v>62</v>
      </c>
      <c r="D38" s="30" t="str">
        <f t="shared" si="0"/>
        <v>DNC</v>
      </c>
      <c r="E38" s="81"/>
      <c r="F38" s="30" t="e">
        <f t="shared" si="1"/>
        <v>#VALUE!</v>
      </c>
      <c r="G38" s="30" t="e">
        <f t="shared" si="2"/>
        <v>#VALUE!</v>
      </c>
      <c r="H38" s="63" t="str">
        <f>Boat!B37</f>
        <v>Jeanneau 39I</v>
      </c>
      <c r="I38" s="63">
        <f>Boat!C37</f>
        <v>10</v>
      </c>
      <c r="J38" s="124">
        <f>IF(C38="DNC",Boat!D37,IF(C38="RC",Boat!D37,IF(C38="NR",Boat!D37,IF(C38="NC",Boat!D37,Boat!F37))))</f>
        <v>156</v>
      </c>
    </row>
    <row r="39" spans="1:12" s="40" customFormat="1" ht="13" customHeight="1" thickTop="1">
      <c r="A39" s="61" t="str">
        <f>Boat!A38</f>
        <v>SMOKE</v>
      </c>
      <c r="B39" s="63" t="str">
        <f>Boat!H38</f>
        <v>Jeff Jeglinski</v>
      </c>
      <c r="C39" s="56" t="s">
        <v>62</v>
      </c>
      <c r="D39" s="30" t="str">
        <f t="shared" si="0"/>
        <v>DNC</v>
      </c>
      <c r="E39" s="82"/>
      <c r="F39" s="30" t="e">
        <f t="shared" si="1"/>
        <v>#VALUE!</v>
      </c>
      <c r="G39" s="30" t="e">
        <f t="shared" si="2"/>
        <v>#VALUE!</v>
      </c>
      <c r="H39" s="63" t="str">
        <f>Boat!B38</f>
        <v>C&amp;C 27-3</v>
      </c>
      <c r="I39" s="63">
        <f>Boat!C38</f>
        <v>63233</v>
      </c>
      <c r="J39" s="124">
        <f>IF(C39="DNC",Boat!D38,IF(C39="RC",Boat!D38,IF(C39="NR",Boat!D38,IF(C39="NC",Boat!D38,Boat!F38))))</f>
        <v>180</v>
      </c>
    </row>
    <row r="40" spans="1:12" ht="13" customHeight="1" thickTop="1">
      <c r="A40" s="61" t="str">
        <f>Boat!A39</f>
        <v>SPIRIT</v>
      </c>
      <c r="B40" s="63" t="str">
        <f>Boat!H39</f>
        <v>Tom Wiltshire</v>
      </c>
      <c r="C40" s="56" t="s">
        <v>198</v>
      </c>
      <c r="D40" s="30" t="str">
        <f t="shared" si="0"/>
        <v>DNS</v>
      </c>
      <c r="E40" s="81" t="s">
        <v>125</v>
      </c>
      <c r="F40" s="30" t="e">
        <f t="shared" si="1"/>
        <v>#VALUE!</v>
      </c>
      <c r="G40" s="30" t="e">
        <f t="shared" si="2"/>
        <v>#VALUE!</v>
      </c>
      <c r="H40" s="63" t="str">
        <f>Boat!B39</f>
        <v>Ticon 30</v>
      </c>
      <c r="I40" s="63" t="str">
        <f>Boat!C39</f>
        <v>USA 309</v>
      </c>
      <c r="J40" s="124">
        <f>IF(C40="DNC",Boat!D39,IF(C40="RC",Boat!D39,IF(C40="NR",Boat!D39,IF(C40="NC",Boat!D39,Boat!F39))))</f>
        <v>189</v>
      </c>
      <c r="K40" s="32"/>
      <c r="L40" s="33"/>
    </row>
    <row r="41" spans="1:12" ht="13" customHeight="1" thickTop="1">
      <c r="A41" s="61" t="str">
        <f>Boat!A40</f>
        <v>SPOOK</v>
      </c>
      <c r="B41" s="63" t="str">
        <f>Boat!H40</f>
        <v>Rich Ordeman</v>
      </c>
      <c r="C41" s="56" t="s">
        <v>62</v>
      </c>
      <c r="D41" s="30" t="str">
        <f t="shared" si="0"/>
        <v>DNC</v>
      </c>
      <c r="E41" s="82"/>
      <c r="F41" s="30" t="e">
        <f t="shared" si="1"/>
        <v>#VALUE!</v>
      </c>
      <c r="G41" s="30" t="e">
        <f t="shared" si="2"/>
        <v>#VALUE!</v>
      </c>
      <c r="H41" s="63" t="str">
        <f>Boat!B40</f>
        <v>Beneteau First 29</v>
      </c>
      <c r="I41" s="63">
        <f>Boat!C40</f>
        <v>63306</v>
      </c>
      <c r="J41" s="124">
        <f>IF(C41="DNC",Boat!D40,IF(C41="RC",Boat!D40,IF(C41="NR",Boat!D40,IF(C41="NC",Boat!D40,Boat!F40))))</f>
        <v>168</v>
      </c>
      <c r="K41" s="32"/>
      <c r="L41" s="33"/>
    </row>
    <row r="42" spans="1:12" ht="13" customHeight="1" thickTop="1">
      <c r="A42" s="61" t="str">
        <f>Boat!A41</f>
        <v>TUANIS</v>
      </c>
      <c r="B42" s="63" t="str">
        <f>Boat!H41</f>
        <v>Dmitrii Kischukov</v>
      </c>
      <c r="C42" s="56" t="s">
        <v>62</v>
      </c>
      <c r="D42" s="30" t="str">
        <f t="shared" si="0"/>
        <v>DNC</v>
      </c>
      <c r="E42" s="81"/>
      <c r="F42" s="30" t="e">
        <f t="shared" si="1"/>
        <v>#VALUE!</v>
      </c>
      <c r="G42" s="30" t="e">
        <f t="shared" si="2"/>
        <v>#VALUE!</v>
      </c>
      <c r="H42" s="63" t="str">
        <f>Boat!B41</f>
        <v>Pearson 30</v>
      </c>
      <c r="I42" s="63" t="str">
        <f>Boat!C41</f>
        <v>P30</v>
      </c>
      <c r="J42" s="124">
        <f>IF(C42="DNC",Boat!D41,IF(C42="RC",Boat!D41,IF(C42="NR",Boat!D41,IF(C42="NC",Boat!D41,Boat!F41))))</f>
        <v>174</v>
      </c>
      <c r="K42" s="32"/>
      <c r="L42" s="33"/>
    </row>
    <row r="43" spans="1:12" ht="13" customHeight="1" thickTop="1">
      <c r="A43" s="61" t="str">
        <f>Boat!A42</f>
        <v>UNCLOUDY DAY</v>
      </c>
      <c r="B43" s="63" t="str">
        <f>Boat!H42</f>
        <v>Will Battle</v>
      </c>
      <c r="C43" s="56" t="s">
        <v>62</v>
      </c>
      <c r="D43" s="30" t="str">
        <f t="shared" si="0"/>
        <v>DNC</v>
      </c>
      <c r="E43" s="82"/>
      <c r="F43" s="30" t="e">
        <f t="shared" si="1"/>
        <v>#VALUE!</v>
      </c>
      <c r="G43" s="30" t="e">
        <f t="shared" si="2"/>
        <v>#VALUE!</v>
      </c>
      <c r="H43" s="63" t="str">
        <f>Boat!B42</f>
        <v>J/30</v>
      </c>
      <c r="I43" s="63">
        <f>Boat!C42</f>
        <v>40585</v>
      </c>
      <c r="J43" s="124">
        <f>IF(C43="DNC",Boat!D42,IF(C43="RC",Boat!D42,IF(C43="NR",Boat!D42,IF(C43="NC",Boat!D42,Boat!F42))))</f>
        <v>147</v>
      </c>
      <c r="K43" s="32"/>
      <c r="L43" s="33"/>
    </row>
    <row r="44" spans="1:12" ht="13" customHeight="1" thickTop="1">
      <c r="A44" s="61" t="str">
        <f>Boat!A43</f>
        <v>VELOCITY</v>
      </c>
      <c r="B44" s="63" t="str">
        <f>Boat!H43</f>
        <v>John Schafer</v>
      </c>
      <c r="C44" s="56" t="s">
        <v>62</v>
      </c>
      <c r="D44" s="30" t="str">
        <f t="shared" si="0"/>
        <v>DNC</v>
      </c>
      <c r="E44" s="81"/>
      <c r="F44" s="30" t="e">
        <f t="shared" si="1"/>
        <v>#VALUE!</v>
      </c>
      <c r="G44" s="30" t="e">
        <f t="shared" si="2"/>
        <v>#VALUE!</v>
      </c>
      <c r="H44" s="63" t="str">
        <f>Boat!B43</f>
        <v>Catalina 445</v>
      </c>
      <c r="I44" s="63">
        <f>Boat!C43</f>
        <v>54</v>
      </c>
      <c r="J44" s="124">
        <f>IF(C44="DNC",Boat!D43,IF(C44="RC",Boat!D43,IF(C44="NR",Boat!D43,IF(C44="NC",Boat!D43,Boat!F43))))</f>
        <v>135</v>
      </c>
      <c r="K44" s="32"/>
      <c r="L44" s="33"/>
    </row>
    <row r="45" spans="1:12" ht="13" customHeight="1">
      <c r="A45" s="61" t="str">
        <f>Boat!A44</f>
        <v>VITA BREVIS</v>
      </c>
      <c r="B45" s="63" t="str">
        <f>Boat!H44</f>
        <v>Chris Rerro</v>
      </c>
      <c r="C45" s="56" t="s">
        <v>62</v>
      </c>
      <c r="D45" s="30" t="str">
        <f t="shared" si="0"/>
        <v>DNC</v>
      </c>
      <c r="E45" s="81"/>
      <c r="F45" s="30" t="e">
        <f t="shared" si="1"/>
        <v>#VALUE!</v>
      </c>
      <c r="G45" s="30" t="e">
        <f t="shared" si="2"/>
        <v>#VALUE!</v>
      </c>
      <c r="H45" s="63" t="str">
        <f>Boat!B44</f>
        <v>Seidelman 30T</v>
      </c>
      <c r="I45" s="63">
        <f>Boat!C44</f>
        <v>64</v>
      </c>
      <c r="J45" s="124">
        <f>IF(C45="DNC",Boat!D44,IF(C45="RC",Boat!D44,IF(C45="NR",Boat!D44,IF(C45="NC",Boat!D44,Boat!F44))))</f>
        <v>207</v>
      </c>
      <c r="K45" s="32"/>
      <c r="L45" s="33"/>
    </row>
    <row r="46" spans="1:12" ht="13" customHeight="1">
      <c r="A46" s="61" t="s">
        <v>123</v>
      </c>
      <c r="B46" s="63" t="s">
        <v>145</v>
      </c>
      <c r="C46" s="56" t="s">
        <v>102</v>
      </c>
      <c r="D46" s="30">
        <f t="shared" si="0"/>
        <v>0.50347222222222221</v>
      </c>
      <c r="E46" s="81">
        <v>0.53517361111111106</v>
      </c>
      <c r="F46" s="30">
        <f t="shared" si="1"/>
        <v>3.1701388888888848E-2</v>
      </c>
      <c r="G46" s="30">
        <f t="shared" si="2"/>
        <v>2.4801940097992699E-2</v>
      </c>
      <c r="H46" s="63" t="s">
        <v>124</v>
      </c>
      <c r="I46" s="63"/>
      <c r="J46" s="124">
        <v>153</v>
      </c>
      <c r="K46" s="32"/>
      <c r="L46" s="33"/>
    </row>
    <row r="47" spans="1:12" ht="13" customHeight="1">
      <c r="A47" s="61" t="str">
        <f>Boat!A45</f>
        <v>WHOOSH</v>
      </c>
      <c r="B47" s="63" t="str">
        <f>Boat!H45</f>
        <v>Bev Wright</v>
      </c>
      <c r="C47" s="56" t="s">
        <v>102</v>
      </c>
      <c r="D47" s="30">
        <f t="shared" si="0"/>
        <v>0.50347222222222221</v>
      </c>
      <c r="E47" s="81">
        <v>0.54190972222222222</v>
      </c>
      <c r="F47" s="30">
        <f t="shared" si="1"/>
        <v>3.8437500000000013E-2</v>
      </c>
      <c r="G47" s="30">
        <f t="shared" si="2"/>
        <v>2.8959760273972613E-2</v>
      </c>
      <c r="H47" s="63" t="str">
        <f>Boat!B45</f>
        <v>Catalina 320</v>
      </c>
      <c r="I47" s="63">
        <f>Boat!C45</f>
        <v>15</v>
      </c>
      <c r="J47" s="124">
        <f>IF(C47="DNC",Boat!D45,IF(C47="RC",Boat!D45,IF(C47="NR",Boat!D45,IF(C47="NC",Boat!D45,Boat!F45))))</f>
        <v>180</v>
      </c>
      <c r="K47" s="32"/>
      <c r="L47" s="33"/>
    </row>
    <row r="48" spans="1:12" ht="13" customHeight="1">
      <c r="A48" s="61" t="str">
        <f>Boat!A46</f>
        <v xml:space="preserve">WILD GOOSE </v>
      </c>
      <c r="B48" s="63" t="str">
        <f>Boat!H46</f>
        <v>Jim Gander</v>
      </c>
      <c r="C48" s="56" t="s">
        <v>62</v>
      </c>
      <c r="D48" s="30" t="str">
        <f t="shared" si="0"/>
        <v>DNC</v>
      </c>
      <c r="E48" s="81"/>
      <c r="F48" s="30" t="e">
        <f t="shared" si="1"/>
        <v>#VALUE!</v>
      </c>
      <c r="G48" s="30" t="e">
        <f t="shared" si="2"/>
        <v>#VALUE!</v>
      </c>
      <c r="H48" s="63" t="str">
        <f>Boat!B46</f>
        <v>Niagara 35</v>
      </c>
      <c r="I48" s="63">
        <f>Boat!C46</f>
        <v>26</v>
      </c>
      <c r="J48" s="124">
        <f>IF(C48="DNC",Boat!D46,IF(C48="RC",Boat!D46,IF(C48="NR",Boat!D46,IF(C48="NC",Boat!D46,Boat!F46))))</f>
        <v>153</v>
      </c>
      <c r="K48" s="32"/>
      <c r="L48" s="33"/>
    </row>
    <row r="49" spans="1:12" ht="13" customHeight="1">
      <c r="A49" s="61" t="str">
        <f>Boat!A47</f>
        <v>WINDS OF CHANGE</v>
      </c>
      <c r="B49" s="63" t="str">
        <f>Boat!H47</f>
        <v>Matt Smith</v>
      </c>
      <c r="C49" s="56" t="s">
        <v>62</v>
      </c>
      <c r="D49" s="30" t="str">
        <f t="shared" si="0"/>
        <v>DNC</v>
      </c>
      <c r="E49" s="81"/>
      <c r="F49" s="30" t="e">
        <f t="shared" si="1"/>
        <v>#VALUE!</v>
      </c>
      <c r="G49" s="30" t="e">
        <f t="shared" si="2"/>
        <v>#VALUE!</v>
      </c>
      <c r="H49" s="63" t="str">
        <f>Boat!B47</f>
        <v>Hunter 30-2</v>
      </c>
      <c r="I49" s="63">
        <f>Boat!C47</f>
        <v>30</v>
      </c>
      <c r="J49" s="124">
        <f>IF(C49="DNC",Boat!D47,IF(C49="RC",Boat!D47,IF(C49="NR",Boat!D47,IF(C49="NC",Boat!D47,Boat!F47))))</f>
        <v>180</v>
      </c>
      <c r="K49" s="32"/>
      <c r="L49" s="33"/>
    </row>
    <row r="50" spans="1:12" ht="13">
      <c r="A50" s="61"/>
      <c r="B50" s="63"/>
      <c r="C50" s="56"/>
      <c r="D50" s="30"/>
      <c r="E50" s="57"/>
      <c r="F50" s="30"/>
      <c r="G50" s="30"/>
      <c r="H50" s="63"/>
      <c r="I50" s="63"/>
      <c r="J50" s="63"/>
      <c r="K50" s="32"/>
      <c r="L50" s="33"/>
    </row>
    <row r="51" spans="1:12" ht="13">
      <c r="A51" s="61"/>
      <c r="B51" s="63"/>
      <c r="C51" s="56"/>
      <c r="D51" s="30"/>
      <c r="E51" s="57"/>
      <c r="F51" s="30"/>
      <c r="G51" s="30"/>
      <c r="H51" s="63"/>
      <c r="I51" s="63"/>
      <c r="J51" s="63"/>
      <c r="K51" s="32"/>
      <c r="L51" s="33"/>
    </row>
    <row r="52" spans="1:12" ht="13">
      <c r="A52" s="61"/>
      <c r="B52" s="63"/>
      <c r="C52" s="56"/>
      <c r="D52" s="30"/>
      <c r="E52" s="57"/>
      <c r="F52" s="30"/>
      <c r="G52" s="30"/>
      <c r="H52" s="63"/>
      <c r="I52" s="63"/>
      <c r="J52" s="63"/>
      <c r="K52" s="32"/>
      <c r="L52" s="33"/>
    </row>
    <row r="53" spans="1:12" ht="13">
      <c r="A53" s="61"/>
      <c r="B53" s="63"/>
      <c r="C53" s="56"/>
      <c r="D53" s="30"/>
      <c r="E53" s="57"/>
      <c r="F53" s="30"/>
      <c r="G53" s="30"/>
      <c r="H53" s="63"/>
      <c r="I53" s="63"/>
      <c r="J53" s="63"/>
      <c r="K53" s="32"/>
      <c r="L53" s="33"/>
    </row>
    <row r="54" spans="1:12" ht="13">
      <c r="A54" s="61"/>
      <c r="B54" s="63"/>
      <c r="C54" s="56"/>
      <c r="D54" s="30"/>
      <c r="E54" s="57"/>
      <c r="F54" s="30"/>
      <c r="G54" s="30"/>
      <c r="H54" s="63"/>
      <c r="I54" s="63"/>
      <c r="J54" s="63"/>
      <c r="K54" s="32"/>
      <c r="L54" s="33"/>
    </row>
    <row r="55" spans="1:12" ht="13">
      <c r="A55" s="61"/>
      <c r="B55" s="63"/>
      <c r="C55" s="56"/>
      <c r="D55" s="30"/>
      <c r="E55" s="57"/>
      <c r="F55" s="30"/>
      <c r="G55" s="30"/>
      <c r="H55" s="63"/>
      <c r="I55" s="63"/>
      <c r="J55" s="63"/>
      <c r="K55" s="32"/>
      <c r="L55" s="33"/>
    </row>
    <row r="56" spans="1:12" ht="13">
      <c r="A56" s="61"/>
      <c r="B56" s="63"/>
      <c r="C56" s="56"/>
      <c r="D56" s="30"/>
      <c r="E56" s="57"/>
      <c r="F56" s="30"/>
      <c r="G56" s="30"/>
      <c r="H56" s="63"/>
      <c r="I56" s="63"/>
      <c r="J56" s="63"/>
      <c r="K56" s="32"/>
      <c r="L56" s="33"/>
    </row>
    <row r="57" spans="1:12" ht="13">
      <c r="A57" s="28"/>
      <c r="B57" s="47"/>
      <c r="C57" s="56"/>
      <c r="D57" s="30"/>
      <c r="E57" s="58"/>
      <c r="F57" s="31"/>
      <c r="G57" s="30"/>
      <c r="H57" s="32"/>
      <c r="I57" s="32"/>
      <c r="J57" s="32"/>
      <c r="K57" s="32"/>
      <c r="L57" s="33"/>
    </row>
    <row r="58" spans="1:12" ht="13">
      <c r="A58" s="28"/>
      <c r="B58" s="47"/>
      <c r="C58" s="56"/>
      <c r="D58" s="30"/>
      <c r="E58" s="58"/>
      <c r="F58" s="31"/>
      <c r="G58" s="30"/>
      <c r="H58" s="32"/>
      <c r="I58" s="32"/>
      <c r="J58" s="32"/>
      <c r="K58" s="32"/>
      <c r="L58" s="33"/>
    </row>
    <row r="59" spans="1:12" ht="13">
      <c r="A59" s="28"/>
      <c r="B59" s="47"/>
      <c r="C59" s="56"/>
      <c r="D59" s="30"/>
      <c r="E59" s="58"/>
      <c r="F59" s="31"/>
      <c r="G59" s="30"/>
      <c r="H59" s="32"/>
      <c r="I59" s="32"/>
      <c r="J59" s="32"/>
      <c r="K59" s="32"/>
      <c r="L59" s="33"/>
    </row>
    <row r="60" spans="1:12" ht="13">
      <c r="A60" s="28"/>
      <c r="B60" s="47"/>
      <c r="C60" s="56"/>
      <c r="D60" s="30"/>
      <c r="E60" s="58"/>
      <c r="F60" s="31"/>
      <c r="G60" s="31"/>
      <c r="H60" s="32"/>
      <c r="I60" s="32"/>
      <c r="J60" s="32"/>
      <c r="K60" s="32"/>
      <c r="L60" s="33"/>
    </row>
    <row r="61" spans="1:12" ht="13">
      <c r="A61" s="28"/>
      <c r="B61" s="47"/>
      <c r="C61" s="56"/>
      <c r="D61" s="30"/>
      <c r="E61" s="58"/>
      <c r="F61" s="31"/>
      <c r="G61" s="31"/>
      <c r="H61" s="32"/>
      <c r="I61" s="32"/>
      <c r="J61" s="32"/>
      <c r="K61" s="32"/>
      <c r="L61" s="33"/>
    </row>
    <row r="62" spans="1:12" ht="13">
      <c r="A62" s="28"/>
      <c r="B62" s="47"/>
      <c r="C62" s="56"/>
      <c r="D62" s="30"/>
      <c r="E62" s="58"/>
      <c r="F62" s="31"/>
      <c r="G62" s="31"/>
      <c r="H62" s="32"/>
      <c r="I62" s="32"/>
      <c r="J62" s="32"/>
      <c r="K62" s="32"/>
      <c r="L62" s="33"/>
    </row>
    <row r="63" spans="1:12" ht="13">
      <c r="A63" s="28"/>
      <c r="B63" s="47"/>
      <c r="C63" s="29"/>
      <c r="D63" s="30"/>
      <c r="E63" s="36"/>
      <c r="F63" s="31"/>
      <c r="G63" s="31"/>
      <c r="H63" s="32"/>
      <c r="I63" s="32"/>
      <c r="J63" s="32"/>
      <c r="K63" s="32"/>
      <c r="L63" s="33"/>
    </row>
    <row r="64" spans="1:12" ht="13">
      <c r="A64" s="28"/>
      <c r="B64" s="47"/>
      <c r="C64" s="29"/>
      <c r="D64" s="30"/>
      <c r="E64" s="36"/>
      <c r="F64" s="31"/>
      <c r="G64" s="31"/>
      <c r="H64" s="32"/>
      <c r="I64" s="32"/>
      <c r="J64" s="32"/>
    </row>
    <row r="65" spans="1:10" ht="13">
      <c r="A65" s="28"/>
      <c r="B65" s="47"/>
      <c r="C65" s="29"/>
      <c r="D65" s="30"/>
      <c r="E65" s="36"/>
      <c r="F65" s="31"/>
      <c r="G65" s="31"/>
      <c r="H65" s="32"/>
      <c r="I65" s="32"/>
      <c r="J65" s="32"/>
    </row>
    <row r="66" spans="1:10" ht="13">
      <c r="A66" s="28"/>
      <c r="B66" s="47"/>
      <c r="C66" s="29"/>
      <c r="D66" s="30"/>
      <c r="E66" s="36"/>
      <c r="F66" s="31"/>
      <c r="G66" s="31"/>
      <c r="H66" s="32"/>
      <c r="I66" s="32"/>
      <c r="J66" s="32"/>
    </row>
    <row r="67" spans="1:10" ht="13">
      <c r="A67" s="28"/>
      <c r="B67" s="47"/>
      <c r="C67" s="29"/>
      <c r="D67" s="30"/>
      <c r="E67" s="36"/>
      <c r="F67" s="31"/>
      <c r="G67" s="31"/>
      <c r="H67" s="32"/>
      <c r="I67" s="32"/>
      <c r="J67" s="32"/>
    </row>
    <row r="68" spans="1:10" ht="13">
      <c r="A68" s="28"/>
      <c r="B68" s="47"/>
      <c r="C68" s="29"/>
      <c r="D68" s="30"/>
      <c r="E68" s="36"/>
      <c r="F68" s="31"/>
      <c r="G68" s="31"/>
      <c r="H68" s="32"/>
      <c r="I68" s="32"/>
      <c r="J68" s="32"/>
    </row>
    <row r="69" spans="1:10" ht="13">
      <c r="A69" s="28"/>
      <c r="B69" s="47"/>
      <c r="C69" s="29"/>
      <c r="D69" s="30"/>
      <c r="E69" s="36"/>
      <c r="F69" s="31"/>
      <c r="G69" s="31"/>
      <c r="H69" s="32"/>
      <c r="I69" s="32"/>
      <c r="J69" s="32"/>
    </row>
    <row r="70" spans="1:10" ht="13">
      <c r="A70" s="28"/>
      <c r="B70" s="47"/>
      <c r="C70" s="29"/>
      <c r="D70" s="30"/>
      <c r="E70" s="36"/>
      <c r="F70" s="31"/>
      <c r="G70" s="31"/>
      <c r="H70" s="32"/>
      <c r="I70" s="32"/>
      <c r="J70" s="32"/>
    </row>
    <row r="71" spans="1:10" ht="13">
      <c r="A71" s="28"/>
      <c r="B71" s="47"/>
      <c r="C71" s="29"/>
      <c r="D71" s="30"/>
      <c r="E71" s="36"/>
      <c r="F71" s="31"/>
      <c r="G71" s="31"/>
      <c r="H71" s="32"/>
      <c r="I71" s="32"/>
      <c r="J71" s="32"/>
    </row>
    <row r="72" spans="1:10" ht="13">
      <c r="A72" s="28"/>
      <c r="B72" s="47"/>
      <c r="C72" s="29"/>
      <c r="D72" s="30"/>
      <c r="E72" s="36"/>
      <c r="F72" s="31"/>
      <c r="G72" s="31"/>
      <c r="H72" s="32"/>
      <c r="I72" s="32"/>
      <c r="J72" s="32"/>
    </row>
  </sheetData>
  <sortState ref="A13:J49">
    <sortCondition ref="A13:A49"/>
  </sortState>
  <mergeCells count="2">
    <mergeCell ref="K10:L10"/>
    <mergeCell ref="G1:H1"/>
  </mergeCells>
  <phoneticPr fontId="13" type="noConversion"/>
  <dataValidations xWindow="82" yWindow="267" count="2">
    <dataValidation type="list" errorStyle="warning" allowBlank="1" showInputMessage="1" showErrorMessage="1" errorTitle="Class Entry Error" error="Only GA, GB, SA, SB, RC, and DNS are valid entries." promptTitle="Register Boat" prompt="Select Class" sqref="C12">
      <formula1>$C$5:$C$10</formula1>
    </dataValidation>
    <dataValidation type="list" errorStyle="warning" allowBlank="1" showInputMessage="1" showErrorMessage="1" errorTitle="Class Entry Error" error="Only GA, GB, SA, SB, RC, and DNS are valid entries." promptTitle="Register" prompt="   Select Class_x000d_     From List_x000d_(Click on Arrow)" sqref="C13:C72">
      <formula1>$C$5:$C$10</formula1>
    </dataValidation>
  </dataValidations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P72"/>
  <sheetViews>
    <sheetView topLeftCell="A5" workbookViewId="0">
      <selection activeCell="E50" sqref="E50"/>
    </sheetView>
  </sheetViews>
  <sheetFormatPr baseColWidth="10" defaultColWidth="0" defaultRowHeight="12"/>
  <cols>
    <col min="1" max="1" width="18.5" style="9" customWidth="1"/>
    <col min="2" max="2" width="25.83203125" style="9" customWidth="1"/>
    <col min="3" max="3" width="8.83203125" style="34" customWidth="1"/>
    <col min="4" max="4" width="10.5" style="9" customWidth="1"/>
    <col min="5" max="5" width="10.33203125" style="34" customWidth="1"/>
    <col min="6" max="6" width="11.1640625" style="9" customWidth="1"/>
    <col min="7" max="7" width="11" style="9" customWidth="1"/>
    <col min="8" max="8" width="20" style="9" customWidth="1"/>
    <col min="9" max="9" width="10.1640625" style="9" bestFit="1" customWidth="1"/>
    <col min="10" max="10" width="8.1640625" style="9" customWidth="1"/>
    <col min="11" max="11" width="8.6640625" style="9" hidden="1" customWidth="1"/>
    <col min="12" max="12" width="9.6640625" style="9" hidden="1" customWidth="1"/>
    <col min="13" max="42" width="8.6640625" style="9" hidden="1" customWidth="1"/>
    <col min="43" max="16384" width="8.83203125" style="9" hidden="1"/>
  </cols>
  <sheetData>
    <row r="1" spans="1:42" ht="17.25" customHeight="1">
      <c r="C1" s="9"/>
      <c r="E1" s="9"/>
      <c r="F1" s="43" t="s">
        <v>51</v>
      </c>
      <c r="G1" s="219">
        <v>43267</v>
      </c>
      <c r="H1" s="220"/>
      <c r="I1" s="44"/>
    </row>
    <row r="2" spans="1:42" ht="13">
      <c r="C2" s="9"/>
      <c r="E2" s="9"/>
      <c r="F2" s="43" t="s">
        <v>52</v>
      </c>
      <c r="G2" s="74" t="s">
        <v>121</v>
      </c>
      <c r="H2" s="45"/>
      <c r="I2" s="45"/>
    </row>
    <row r="3" spans="1:42" ht="13">
      <c r="A3" s="209"/>
      <c r="B3" s="209"/>
      <c r="C3" s="209"/>
      <c r="D3" s="209"/>
      <c r="E3" s="14"/>
      <c r="F3" s="43"/>
      <c r="G3" s="43"/>
      <c r="H3" s="55" t="s">
        <v>198</v>
      </c>
      <c r="I3" s="70" t="s">
        <v>198</v>
      </c>
      <c r="J3" s="48">
        <f>COUNTIF(CLASS,("DNS"))</f>
        <v>0</v>
      </c>
    </row>
    <row r="4" spans="1:42" ht="14" thickBot="1">
      <c r="A4" s="209"/>
      <c r="B4" s="209"/>
      <c r="C4" s="209"/>
      <c r="D4" s="209"/>
      <c r="E4" s="14"/>
      <c r="F4" s="48" t="s">
        <v>197</v>
      </c>
      <c r="G4" s="75"/>
      <c r="H4" s="73" t="s">
        <v>62</v>
      </c>
      <c r="I4" s="76" t="s">
        <v>62</v>
      </c>
      <c r="J4" s="48">
        <f>COUNTIF(CLASS,("DNC"))</f>
        <v>32</v>
      </c>
    </row>
    <row r="5" spans="1:42" ht="14" thickBot="1">
      <c r="A5" s="14" t="s">
        <v>61</v>
      </c>
      <c r="B5" s="209"/>
      <c r="C5" s="209" t="s">
        <v>62</v>
      </c>
      <c r="D5" s="210" t="s">
        <v>62</v>
      </c>
      <c r="E5" s="14"/>
      <c r="F5" s="48" t="s">
        <v>131</v>
      </c>
      <c r="G5" s="75"/>
      <c r="H5" s="208" t="s">
        <v>68</v>
      </c>
      <c r="I5" s="77"/>
      <c r="J5" s="48">
        <f>COUNTIF(CLASS,("SA"))</f>
        <v>0</v>
      </c>
    </row>
    <row r="6" spans="1:42" ht="14" thickBot="1">
      <c r="A6" s="14" t="s">
        <v>64</v>
      </c>
      <c r="B6" s="14"/>
      <c r="C6" s="14" t="s">
        <v>198</v>
      </c>
      <c r="D6" s="15" t="s">
        <v>198</v>
      </c>
      <c r="E6" s="209"/>
      <c r="F6" s="48" t="s">
        <v>132</v>
      </c>
      <c r="G6" s="75"/>
      <c r="H6" s="208" t="s">
        <v>106</v>
      </c>
      <c r="I6" s="77"/>
      <c r="J6" s="48">
        <f>COUNTIF(CLASS,("SB"))</f>
        <v>0</v>
      </c>
    </row>
    <row r="7" spans="1:42" ht="14" thickBot="1">
      <c r="A7" s="14" t="s">
        <v>126</v>
      </c>
      <c r="B7" s="14"/>
      <c r="C7" s="14" t="s">
        <v>103</v>
      </c>
      <c r="D7" s="16">
        <v>0.79166666666666663</v>
      </c>
      <c r="E7" s="214"/>
      <c r="F7" s="48" t="s">
        <v>133</v>
      </c>
      <c r="G7" s="75"/>
      <c r="H7" s="208" t="s">
        <v>107</v>
      </c>
      <c r="I7" s="78">
        <v>0.55555555555555558</v>
      </c>
      <c r="J7" s="48">
        <f>COUNTIF(CLASS,("NS"))</f>
        <v>0</v>
      </c>
    </row>
    <row r="8" spans="1:42" ht="13">
      <c r="A8" s="14" t="s">
        <v>129</v>
      </c>
      <c r="B8" s="14"/>
      <c r="C8" s="14" t="s">
        <v>127</v>
      </c>
      <c r="D8" s="16">
        <v>0.79166666666666663</v>
      </c>
      <c r="E8" s="214"/>
      <c r="F8" s="48" t="s">
        <v>63</v>
      </c>
      <c r="G8" s="75"/>
      <c r="H8" s="73" t="s">
        <v>26</v>
      </c>
      <c r="I8" s="79" t="s">
        <v>26</v>
      </c>
      <c r="J8" s="48">
        <f>COUNTIF(CLASS,("RC"))</f>
        <v>0</v>
      </c>
    </row>
    <row r="9" spans="1:42" ht="14" thickBot="1">
      <c r="A9" s="14" t="s">
        <v>128</v>
      </c>
      <c r="B9" s="14"/>
      <c r="C9" s="14" t="s">
        <v>130</v>
      </c>
      <c r="D9" s="16">
        <v>0.79513888888888884</v>
      </c>
      <c r="E9" s="214"/>
      <c r="F9" s="43" t="s">
        <v>58</v>
      </c>
      <c r="G9" s="71"/>
      <c r="H9" s="71"/>
      <c r="I9" s="71"/>
      <c r="J9" s="43">
        <f>SUM(J3:J8)</f>
        <v>32</v>
      </c>
    </row>
    <row r="10" spans="1:42" s="24" customFormat="1" ht="15" thickTop="1" thickBot="1">
      <c r="A10" s="14" t="s">
        <v>63</v>
      </c>
      <c r="B10" s="14"/>
      <c r="C10" s="14" t="s">
        <v>26</v>
      </c>
      <c r="D10" s="17" t="s">
        <v>26</v>
      </c>
      <c r="E10" s="209"/>
      <c r="F10" s="71"/>
      <c r="G10" s="71"/>
      <c r="H10" s="71"/>
      <c r="I10" s="9"/>
      <c r="J10" s="9"/>
      <c r="K10" s="217" t="s">
        <v>33</v>
      </c>
      <c r="L10" s="218"/>
      <c r="M10" s="20"/>
      <c r="N10" s="20"/>
      <c r="O10" s="21"/>
      <c r="P10" s="21"/>
      <c r="Q10" s="21"/>
      <c r="R10" s="20"/>
      <c r="S10" s="20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0"/>
      <c r="AJ10" s="21"/>
      <c r="AK10" s="23"/>
      <c r="AL10" s="23"/>
      <c r="AM10" s="23"/>
      <c r="AN10" s="20"/>
      <c r="AP10" s="20"/>
    </row>
    <row r="11" spans="1:42" s="24" customFormat="1" ht="15" thickTop="1" thickBot="1">
      <c r="A11" s="18" t="s">
        <v>187</v>
      </c>
      <c r="B11" s="19" t="s">
        <v>187</v>
      </c>
      <c r="C11" s="19"/>
      <c r="D11" s="19" t="s">
        <v>27</v>
      </c>
      <c r="E11" s="19" t="s">
        <v>28</v>
      </c>
      <c r="F11" s="19" t="s">
        <v>29</v>
      </c>
      <c r="G11" s="19" t="s">
        <v>30</v>
      </c>
      <c r="H11" s="19" t="s">
        <v>187</v>
      </c>
      <c r="I11" s="19" t="s">
        <v>188</v>
      </c>
      <c r="J11" s="19"/>
      <c r="K11" s="51" t="s">
        <v>36</v>
      </c>
      <c r="L11" s="52" t="s">
        <v>37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P11" s="20"/>
    </row>
    <row r="12" spans="1:42" s="53" customFormat="1" ht="15" thickTop="1" thickBot="1">
      <c r="A12" s="25" t="s">
        <v>190</v>
      </c>
      <c r="B12" s="26" t="s">
        <v>186</v>
      </c>
      <c r="C12" s="26" t="s">
        <v>34</v>
      </c>
      <c r="D12" s="26" t="s">
        <v>35</v>
      </c>
      <c r="E12" s="27" t="s">
        <v>35</v>
      </c>
      <c r="F12" s="27" t="s">
        <v>35</v>
      </c>
      <c r="G12" s="27" t="s">
        <v>35</v>
      </c>
      <c r="H12" s="26" t="s">
        <v>191</v>
      </c>
      <c r="I12" s="26" t="s">
        <v>192</v>
      </c>
      <c r="J12" s="50" t="s">
        <v>189</v>
      </c>
    </row>
    <row r="13" spans="1:42" s="40" customFormat="1" ht="14" thickTop="1">
      <c r="A13" s="61" t="str">
        <f>Boat!A12</f>
        <v>ADAGIO</v>
      </c>
      <c r="B13" s="62" t="str">
        <f>Boat!H12</f>
        <v>Peter Gill</v>
      </c>
      <c r="C13" s="80" t="s">
        <v>62</v>
      </c>
      <c r="D13" s="81" t="str">
        <f t="shared" ref="D13:D15" si="0">VLOOKUP(CLASS,CLASS_START,2,FALSE)</f>
        <v>DNC</v>
      </c>
      <c r="E13" s="82"/>
      <c r="F13" s="81" t="e">
        <f t="shared" ref="F13:F15" si="1">+E13-D13</f>
        <v>#VALUE!</v>
      </c>
      <c r="G13" s="81" t="e">
        <f t="shared" ref="G13:G15" si="2">+(550/(550+J13))*F13</f>
        <v>#VALUE!</v>
      </c>
      <c r="H13" s="62" t="str">
        <f>Boat!B12</f>
        <v>Hanse 415</v>
      </c>
      <c r="I13" s="62">
        <f>Boat!C12</f>
        <v>415</v>
      </c>
      <c r="J13" s="124">
        <f>IF(C13="DNC",Boat!D12,IF(C13="RC",Boat!D12,IF(C13="NR",Boat!D12,IF(C13="NC",Boat!D12,Boat!F12))))</f>
        <v>105</v>
      </c>
    </row>
    <row r="14" spans="1:42" s="40" customFormat="1" ht="14" thickTop="1">
      <c r="A14" s="61" t="str">
        <f>Boat!A13</f>
        <v>ALLEGIANT</v>
      </c>
      <c r="B14" s="63" t="str">
        <f>Boat!H13</f>
        <v>Albert Bossar</v>
      </c>
      <c r="C14" s="80" t="s">
        <v>62</v>
      </c>
      <c r="D14" s="81" t="str">
        <f t="shared" si="0"/>
        <v>DNC</v>
      </c>
      <c r="E14" s="82"/>
      <c r="F14" s="81" t="e">
        <f t="shared" si="1"/>
        <v>#VALUE!</v>
      </c>
      <c r="G14" s="81" t="e">
        <f t="shared" si="2"/>
        <v>#VALUE!</v>
      </c>
      <c r="H14" s="63" t="str">
        <f>Boat!B13</f>
        <v>J/42</v>
      </c>
      <c r="I14" s="63">
        <f>Boat!C13</f>
        <v>93556</v>
      </c>
      <c r="J14" s="124">
        <f>IF(C14="DNC",Boat!D13,IF(C14="RC",Boat!D13,IF(C14="NR",Boat!D13,IF(C14="NC",Boat!D13,Boat!F13))))</f>
        <v>87</v>
      </c>
    </row>
    <row r="15" spans="1:42" s="40" customFormat="1" ht="14" thickTop="1">
      <c r="A15" s="61" t="str">
        <f>Boat!A14</f>
        <v>AMARA</v>
      </c>
      <c r="B15" s="63" t="str">
        <f>Boat!H14</f>
        <v>Michel Jichlinski</v>
      </c>
      <c r="C15" s="80" t="s">
        <v>62</v>
      </c>
      <c r="D15" s="81" t="str">
        <f t="shared" si="0"/>
        <v>DNC</v>
      </c>
      <c r="E15" s="126"/>
      <c r="F15" s="81" t="e">
        <f t="shared" si="1"/>
        <v>#VALUE!</v>
      </c>
      <c r="G15" s="81" t="e">
        <f t="shared" si="2"/>
        <v>#VALUE!</v>
      </c>
      <c r="H15" s="63" t="str">
        <f>Boat!B14</f>
        <v>J/100</v>
      </c>
      <c r="I15" s="63" t="str">
        <f>Boat!C14</f>
        <v>J/100</v>
      </c>
      <c r="J15" s="124">
        <f>IF(C15="DNC",Boat!D14,IF(C15="RC",Boat!D14,IF(C15="NR",Boat!D14,IF(C15="NC",Boat!D14,Boat!F14))))</f>
        <v>111</v>
      </c>
    </row>
    <row r="16" spans="1:42" s="40" customFormat="1" ht="14" thickTop="1">
      <c r="A16" s="61" t="str">
        <f>Boat!A15</f>
        <v>AURORA</v>
      </c>
      <c r="B16" s="63" t="str">
        <f>Boat!H15</f>
        <v>Dave Paroulek</v>
      </c>
      <c r="C16" s="80" t="s">
        <v>62</v>
      </c>
      <c r="D16" s="81" t="str">
        <f t="shared" ref="D16:D49" si="3">VLOOKUP(CLASS,CLASS_START,2,FALSE)</f>
        <v>DNC</v>
      </c>
      <c r="E16" s="82"/>
      <c r="F16" s="81" t="e">
        <f t="shared" ref="F16:F49" si="4">+E16-D16</f>
        <v>#VALUE!</v>
      </c>
      <c r="G16" s="81" t="e">
        <f t="shared" ref="G16:G49" si="5">+(550/(550+J16))*F16</f>
        <v>#VALUE!</v>
      </c>
      <c r="H16" s="63" t="str">
        <f>Boat!B15</f>
        <v>S2 7.9</v>
      </c>
      <c r="I16" s="63">
        <f>Boat!C15</f>
        <v>527</v>
      </c>
      <c r="J16" s="124">
        <f>IF(C16="DNC",Boat!D15,IF(C16="RC",Boat!D15,IF(C16="NR",Boat!D15,IF(C16="NC",Boat!D15,Boat!F15))))</f>
        <v>174</v>
      </c>
    </row>
    <row r="17" spans="1:10" s="40" customFormat="1" ht="12.75" customHeight="1" thickTop="1">
      <c r="A17" s="61" t="str">
        <f>Boat!A16</f>
        <v>AVALON</v>
      </c>
      <c r="B17" s="63" t="str">
        <f>Boat!H16</f>
        <v>Jim Murtland</v>
      </c>
      <c r="C17" s="80" t="s">
        <v>62</v>
      </c>
      <c r="D17" s="81" t="str">
        <f t="shared" si="3"/>
        <v>DNC</v>
      </c>
      <c r="E17" s="81"/>
      <c r="F17" s="81" t="e">
        <f t="shared" si="4"/>
        <v>#VALUE!</v>
      </c>
      <c r="G17" s="81" t="e">
        <f t="shared" si="5"/>
        <v>#VALUE!</v>
      </c>
      <c r="H17" s="63" t="str">
        <f>Boat!B16</f>
        <v>Soverel 39</v>
      </c>
      <c r="I17" s="63">
        <f>Boat!C16</f>
        <v>32939</v>
      </c>
      <c r="J17" s="124">
        <f>IF(C17="DNC",Boat!D16,IF(C17="RC",Boat!D16,IF(C17="NR",Boat!D16,IF(C17="NC",Boat!D16,Boat!F16))))</f>
        <v>75</v>
      </c>
    </row>
    <row r="18" spans="1:10" s="40" customFormat="1" ht="14" thickTop="1">
      <c r="A18" s="61" t="str">
        <f>Boat!A17</f>
        <v>CANTATA</v>
      </c>
      <c r="B18" s="63" t="str">
        <f>Boat!H17</f>
        <v>Hank Chalkley</v>
      </c>
      <c r="C18" s="80" t="s">
        <v>62</v>
      </c>
      <c r="D18" s="81" t="str">
        <f t="shared" si="3"/>
        <v>DNC</v>
      </c>
      <c r="E18" s="82"/>
      <c r="F18" s="81" t="e">
        <f t="shared" si="4"/>
        <v>#VALUE!</v>
      </c>
      <c r="G18" s="81" t="e">
        <f t="shared" si="5"/>
        <v>#VALUE!</v>
      </c>
      <c r="H18" s="63" t="str">
        <f>Boat!B17</f>
        <v>Beneteau First 35s5</v>
      </c>
      <c r="I18" s="63">
        <f>Boat!C17</f>
        <v>110</v>
      </c>
      <c r="J18" s="124">
        <f>IF(C18="DNC",Boat!D17,IF(C18="RC",Boat!D17,IF(C18="NR",Boat!D17,IF(C18="NC",Boat!D17,Boat!F17))))</f>
        <v>132</v>
      </c>
    </row>
    <row r="19" spans="1:10" s="40" customFormat="1" ht="14" thickTop="1">
      <c r="A19" s="61" t="str">
        <f>Boat!A18</f>
        <v>CAROLINA BLUE</v>
      </c>
      <c r="B19" s="63" t="str">
        <f>Boat!H18</f>
        <v>Gerry Perez</v>
      </c>
      <c r="C19" s="80" t="s">
        <v>62</v>
      </c>
      <c r="D19" s="81" t="str">
        <f t="shared" si="3"/>
        <v>DNC</v>
      </c>
      <c r="E19" s="82"/>
      <c r="F19" s="81" t="e">
        <f t="shared" si="4"/>
        <v>#VALUE!</v>
      </c>
      <c r="G19" s="81" t="e">
        <f t="shared" si="5"/>
        <v>#VALUE!</v>
      </c>
      <c r="H19" s="63" t="str">
        <f>Boat!B18</f>
        <v>J/30</v>
      </c>
      <c r="I19" s="63">
        <f>Boat!C18</f>
        <v>476</v>
      </c>
      <c r="J19" s="124">
        <f>IF(C19="DNC",Boat!D18,IF(C19="RC",Boat!D18,IF(C19="NR",Boat!D18,IF(C19="NC",Boat!D18,Boat!F18))))</f>
        <v>153</v>
      </c>
    </row>
    <row r="20" spans="1:10" s="40" customFormat="1" ht="14" thickTop="1">
      <c r="A20" s="61" t="str">
        <f>Boat!A19</f>
        <v>CHAOTIC FLUX</v>
      </c>
      <c r="B20" s="63" t="str">
        <f>Boat!H19</f>
        <v>Jim Chen</v>
      </c>
      <c r="C20" s="80" t="s">
        <v>102</v>
      </c>
      <c r="D20" s="81">
        <f t="shared" si="3"/>
        <v>0.55555555555555558</v>
      </c>
      <c r="E20" s="82">
        <v>0.58138888888888884</v>
      </c>
      <c r="F20" s="81">
        <f t="shared" si="4"/>
        <v>2.5833333333333264E-2</v>
      </c>
      <c r="G20" s="81">
        <f t="shared" si="5"/>
        <v>2.3523730684326647E-2</v>
      </c>
      <c r="H20" s="63" t="str">
        <f>Boat!B19</f>
        <v>J/120</v>
      </c>
      <c r="I20" s="63">
        <f>Boat!C19</f>
        <v>51218</v>
      </c>
      <c r="J20" s="124">
        <f>IF(C20="DNC",Boat!D19,IF(C20="RC",Boat!D19,IF(C20="NR",Boat!D19,IF(C20="NC",Boat!D19,Boat!F19))))</f>
        <v>54</v>
      </c>
    </row>
    <row r="21" spans="1:10" s="40" customFormat="1" ht="14" thickTop="1">
      <c r="A21" s="61" t="str">
        <f>Boat!A20</f>
        <v>COYOTE</v>
      </c>
      <c r="B21" s="63" t="str">
        <f>Boat!H20</f>
        <v>Rich Griner</v>
      </c>
      <c r="C21" s="80" t="s">
        <v>62</v>
      </c>
      <c r="D21" s="81" t="str">
        <f t="shared" si="3"/>
        <v>DNC</v>
      </c>
      <c r="E21" s="82"/>
      <c r="F21" s="81" t="e">
        <f t="shared" si="4"/>
        <v>#VALUE!</v>
      </c>
      <c r="G21" s="81" t="e">
        <f t="shared" si="5"/>
        <v>#VALUE!</v>
      </c>
      <c r="H21" s="63" t="str">
        <f>Boat!B20</f>
        <v>C&amp;C 115</v>
      </c>
      <c r="I21" s="63">
        <f>Boat!C20</f>
        <v>93497</v>
      </c>
      <c r="J21" s="124">
        <f>IF(C21="DNC",Boat!D20,IF(C21="RC",Boat!D20,IF(C21="NR",Boat!D20,IF(C21="NC",Boat!D20,Boat!F20))))</f>
        <v>66</v>
      </c>
    </row>
    <row r="22" spans="1:10" s="40" customFormat="1" ht="14" thickTop="1">
      <c r="A22" s="61" t="str">
        <f>Boat!A21</f>
        <v>DELIRIUM</v>
      </c>
      <c r="B22" s="63" t="str">
        <f>Boat!H21</f>
        <v>David McCullough</v>
      </c>
      <c r="C22" s="80" t="s">
        <v>102</v>
      </c>
      <c r="D22" s="81">
        <f t="shared" si="3"/>
        <v>0.55555555555555558</v>
      </c>
      <c r="E22" s="82">
        <v>0.5809375</v>
      </c>
      <c r="F22" s="81">
        <f t="shared" si="4"/>
        <v>2.5381944444444415E-2</v>
      </c>
      <c r="G22" s="81">
        <f t="shared" si="5"/>
        <v>2.191533664747948E-2</v>
      </c>
      <c r="H22" s="63" t="str">
        <f>Boat!B21</f>
        <v>J/33</v>
      </c>
      <c r="I22" s="63">
        <f>Boat!C21</f>
        <v>22</v>
      </c>
      <c r="J22" s="124">
        <f>IF(C22="DNC",Boat!D21,IF(C22="RC",Boat!D21,IF(C22="NR",Boat!D21,IF(C22="NC",Boat!D21,Boat!F21))))</f>
        <v>87</v>
      </c>
    </row>
    <row r="23" spans="1:10" s="40" customFormat="1" ht="14" thickTop="1">
      <c r="A23" s="61" t="str">
        <f>Boat!A22</f>
        <v>ENDEAVOR</v>
      </c>
      <c r="B23" s="63" t="str">
        <f>Boat!H22</f>
        <v>Steve Howard</v>
      </c>
      <c r="C23" s="80" t="s">
        <v>62</v>
      </c>
      <c r="D23" s="81" t="str">
        <f t="shared" si="3"/>
        <v>DNC</v>
      </c>
      <c r="E23" s="82" t="s">
        <v>125</v>
      </c>
      <c r="F23" s="81" t="e">
        <f t="shared" si="4"/>
        <v>#VALUE!</v>
      </c>
      <c r="G23" s="81" t="e">
        <f t="shared" si="5"/>
        <v>#VALUE!</v>
      </c>
      <c r="H23" s="63" t="str">
        <f>Boat!B22</f>
        <v>Pearson 37</v>
      </c>
      <c r="I23" s="63">
        <f>Boat!C22</f>
        <v>32508</v>
      </c>
      <c r="J23" s="124">
        <f>IF(C23="DNC",Boat!D22,IF(C23="RC",Boat!D22,IF(C23="NR",Boat!D22,IF(C23="NC",Boat!D22,Boat!F22))))</f>
        <v>117</v>
      </c>
    </row>
    <row r="24" spans="1:10" s="40" customFormat="1" ht="14" thickTop="1">
      <c r="A24" s="61" t="str">
        <f>Boat!A23</f>
        <v>ENDLESS JOURNEY</v>
      </c>
      <c r="B24" s="63" t="str">
        <f>Boat!H23</f>
        <v>Sal Ambrosino</v>
      </c>
      <c r="C24" s="80" t="s">
        <v>62</v>
      </c>
      <c r="D24" s="81" t="str">
        <f t="shared" si="3"/>
        <v>DNC</v>
      </c>
      <c r="E24" s="126"/>
      <c r="F24" s="81" t="e">
        <f t="shared" si="4"/>
        <v>#VALUE!</v>
      </c>
      <c r="G24" s="81" t="e">
        <f t="shared" si="5"/>
        <v>#VALUE!</v>
      </c>
      <c r="H24" s="63" t="str">
        <f>Boat!B23</f>
        <v>Catalina 42</v>
      </c>
      <c r="I24" s="63">
        <f>Boat!C23</f>
        <v>400</v>
      </c>
      <c r="J24" s="124">
        <f>IF(C24="DNC",Boat!D23,IF(C24="RC",Boat!D23,IF(C24="NR",Boat!D23,IF(C24="NC",Boat!D23,Boat!F23))))</f>
        <v>117</v>
      </c>
    </row>
    <row r="25" spans="1:10" s="40" customFormat="1" ht="14" thickTop="1">
      <c r="A25" s="61" t="str">
        <f>Boat!A24</f>
        <v>GAIA</v>
      </c>
      <c r="B25" s="63" t="str">
        <f>Boat!H24</f>
        <v>Les Folio</v>
      </c>
      <c r="C25" s="80" t="s">
        <v>62</v>
      </c>
      <c r="D25" s="81" t="str">
        <f t="shared" si="3"/>
        <v>DNC</v>
      </c>
      <c r="E25" s="81"/>
      <c r="F25" s="81" t="e">
        <f t="shared" si="4"/>
        <v>#VALUE!</v>
      </c>
      <c r="G25" s="81" t="e">
        <f t="shared" si="5"/>
        <v>#VALUE!</v>
      </c>
      <c r="H25" s="63" t="str">
        <f>Boat!B24</f>
        <v>Catalina 380</v>
      </c>
      <c r="I25" s="63">
        <f>Boat!C24</f>
        <v>346</v>
      </c>
      <c r="J25" s="124">
        <f>IF(C25="DNC",Boat!D24,IF(C25="RC",Boat!D24,IF(C25="NR",Boat!D24,IF(C25="NC",Boat!D24,Boat!F24))))</f>
        <v>153</v>
      </c>
    </row>
    <row r="26" spans="1:10" s="40" customFormat="1" ht="14" thickTop="1">
      <c r="A26" s="61" t="str">
        <f>Boat!A25</f>
        <v>GLISSADE</v>
      </c>
      <c r="B26" s="63" t="str">
        <f>Boat!H25</f>
        <v>Kent Kunze</v>
      </c>
      <c r="C26" s="80" t="s">
        <v>62</v>
      </c>
      <c r="D26" s="81" t="str">
        <f t="shared" si="3"/>
        <v>DNC</v>
      </c>
      <c r="E26" s="82"/>
      <c r="F26" s="81" t="e">
        <f t="shared" si="4"/>
        <v>#VALUE!</v>
      </c>
      <c r="G26" s="81" t="e">
        <f t="shared" si="5"/>
        <v>#VALUE!</v>
      </c>
      <c r="H26" s="63" t="str">
        <f>Boat!B25</f>
        <v>J/32</v>
      </c>
      <c r="I26" s="63">
        <f>Boat!C25</f>
        <v>93040</v>
      </c>
      <c r="J26" s="124">
        <f>IF(C26="DNC",Boat!D25,IF(C26="RC",Boat!D25,IF(C26="NR",Boat!D25,IF(C26="NC",Boat!D25,Boat!F25))))</f>
        <v>144</v>
      </c>
    </row>
    <row r="27" spans="1:10" s="40" customFormat="1" ht="14" thickTop="1">
      <c r="A27" s="61" t="str">
        <f>Boat!A26</f>
        <v>JEROBOAM</v>
      </c>
      <c r="B27" s="63" t="str">
        <f>Boat!H26</f>
        <v>Laurent Givry</v>
      </c>
      <c r="C27" s="80" t="s">
        <v>62</v>
      </c>
      <c r="D27" s="81" t="str">
        <f t="shared" si="3"/>
        <v>DNC</v>
      </c>
      <c r="E27" s="81"/>
      <c r="F27" s="81" t="e">
        <f t="shared" si="4"/>
        <v>#VALUE!</v>
      </c>
      <c r="G27" s="81" t="e">
        <f t="shared" si="5"/>
        <v>#VALUE!</v>
      </c>
      <c r="H27" s="63" t="str">
        <f>Boat!B26</f>
        <v>Farr 400</v>
      </c>
      <c r="I27" s="63">
        <f>Boat!C26</f>
        <v>61017</v>
      </c>
      <c r="J27" s="124">
        <f>IF(C27="DNC",Boat!D26,IF(C27="RC",Boat!D26,IF(C27="NR",Boat!D26,IF(C27="NC",Boat!D26,Boat!F26))))</f>
        <v>-18</v>
      </c>
    </row>
    <row r="28" spans="1:10" s="40" customFormat="1" ht="14" thickTop="1">
      <c r="A28" s="61" t="str">
        <f>Boat!A27</f>
        <v>JUBILEE</v>
      </c>
      <c r="B28" s="63" t="str">
        <f>Boat!H27</f>
        <v>Keith Mayes</v>
      </c>
      <c r="C28" s="80" t="s">
        <v>102</v>
      </c>
      <c r="D28" s="81">
        <f t="shared" si="3"/>
        <v>0.55555555555555558</v>
      </c>
      <c r="E28" s="82">
        <v>0.58067129629629632</v>
      </c>
      <c r="F28" s="81">
        <f t="shared" si="4"/>
        <v>2.5115740740740744E-2</v>
      </c>
      <c r="G28" s="81">
        <f t="shared" si="5"/>
        <v>2.1996269757018169E-2</v>
      </c>
      <c r="H28" s="63" t="str">
        <f>Boat!B27</f>
        <v>Beneteau 36.7</v>
      </c>
      <c r="I28" s="63" t="str">
        <f>Boat!C27</f>
        <v>USA 52324</v>
      </c>
      <c r="J28" s="124">
        <f>IF(C28="DNC",Boat!D27,IF(C28="RC",Boat!D27,IF(C28="NR",Boat!D27,IF(C28="NC",Boat!D27,Boat!F27))))</f>
        <v>78</v>
      </c>
    </row>
    <row r="29" spans="1:10" s="40" customFormat="1" ht="14" thickTop="1">
      <c r="A29" s="61" t="str">
        <f>Boat!A28</f>
        <v>JUNKANOO</v>
      </c>
      <c r="B29" s="63" t="str">
        <f>Boat!H28</f>
        <v>Jeff Bowen</v>
      </c>
      <c r="C29" s="80" t="s">
        <v>62</v>
      </c>
      <c r="D29" s="81" t="str">
        <f t="shared" si="3"/>
        <v>DNC</v>
      </c>
      <c r="E29" s="81"/>
      <c r="F29" s="81" t="e">
        <f t="shared" si="4"/>
        <v>#VALUE!</v>
      </c>
      <c r="G29" s="81" t="e">
        <f t="shared" si="5"/>
        <v>#VALUE!</v>
      </c>
      <c r="H29" s="63" t="str">
        <f>Boat!B28</f>
        <v>Dehler 34</v>
      </c>
      <c r="I29" s="63">
        <f>Boat!C28</f>
        <v>12041</v>
      </c>
      <c r="J29" s="124">
        <f>IF(C29="DNC",Boat!D28,IF(C29="RC",Boat!D28,IF(C29="NR",Boat!D28,IF(C29="NC",Boat!D28,Boat!F28))))</f>
        <v>138</v>
      </c>
    </row>
    <row r="30" spans="1:10" s="40" customFormat="1" ht="14" thickTop="1">
      <c r="A30" s="61" t="str">
        <f>Boat!A29</f>
        <v>KAYA</v>
      </c>
      <c r="B30" s="63" t="str">
        <f>Boat!H29</f>
        <v>John Uelmen</v>
      </c>
      <c r="C30" s="80" t="s">
        <v>62</v>
      </c>
      <c r="D30" s="81" t="str">
        <f t="shared" si="3"/>
        <v>DNC</v>
      </c>
      <c r="E30" s="81"/>
      <c r="F30" s="81" t="e">
        <f t="shared" si="4"/>
        <v>#VALUE!</v>
      </c>
      <c r="G30" s="81" t="e">
        <f t="shared" si="5"/>
        <v>#VALUE!</v>
      </c>
      <c r="H30" s="63" t="str">
        <f>Boat!B29</f>
        <v>Jeanneau 36</v>
      </c>
      <c r="I30" s="63">
        <f>Boat!C29</f>
        <v>52196</v>
      </c>
      <c r="J30" s="124">
        <f>IF(C30="DNC",Boat!D29,IF(C30="RC",Boat!D29,IF(C30="NR",Boat!D29,IF(C30="NC",Boat!D29,Boat!F29))))</f>
        <v>144</v>
      </c>
    </row>
    <row r="31" spans="1:10" s="40" customFormat="1" ht="12.75" customHeight="1" thickTop="1">
      <c r="A31" s="61" t="str">
        <f>Boat!A30</f>
        <v>LADY GREY</v>
      </c>
      <c r="B31" s="63" t="str">
        <f>Boat!H30</f>
        <v>Joe Laun</v>
      </c>
      <c r="C31" s="80" t="s">
        <v>62</v>
      </c>
      <c r="D31" s="81" t="str">
        <f t="shared" si="3"/>
        <v>DNC</v>
      </c>
      <c r="E31" s="82"/>
      <c r="F31" s="81" t="e">
        <f t="shared" si="4"/>
        <v>#VALUE!</v>
      </c>
      <c r="G31" s="81" t="e">
        <f t="shared" si="5"/>
        <v>#VALUE!</v>
      </c>
      <c r="H31" s="63" t="str">
        <f>Boat!B30</f>
        <v>J/110</v>
      </c>
      <c r="I31" s="63" t="str">
        <f>Boat!C30</f>
        <v>USA 679</v>
      </c>
      <c r="J31" s="124">
        <f>IF(C31="DNC",Boat!D30,IF(C31="RC",Boat!D30,IF(C31="NR",Boat!D30,IF(C31="NC",Boat!D30,Boat!F30))))</f>
        <v>105</v>
      </c>
    </row>
    <row r="32" spans="1:10" s="40" customFormat="1" ht="14" thickTop="1">
      <c r="A32" s="61" t="str">
        <f>Boat!A31</f>
        <v>LIBERTY PREVAILS</v>
      </c>
      <c r="B32" s="63" t="str">
        <f>Boat!H31</f>
        <v>Eunice Lin</v>
      </c>
      <c r="C32" s="80" t="s">
        <v>62</v>
      </c>
      <c r="D32" s="81" t="str">
        <f t="shared" si="3"/>
        <v>DNC</v>
      </c>
      <c r="E32" s="82"/>
      <c r="F32" s="81" t="e">
        <f t="shared" si="4"/>
        <v>#VALUE!</v>
      </c>
      <c r="G32" s="81" t="e">
        <f t="shared" si="5"/>
        <v>#VALUE!</v>
      </c>
      <c r="H32" s="63" t="str">
        <f>Boat!B31</f>
        <v>Alerion Express 28</v>
      </c>
      <c r="I32" s="63">
        <f>Boat!C31</f>
        <v>342</v>
      </c>
      <c r="J32" s="124">
        <f>IF(C32="DNC",Boat!D31,IF(C32="RC",Boat!D31,IF(C32="NR",Boat!D31,IF(C32="NC",Boat!D31,Boat!F31))))</f>
        <v>180</v>
      </c>
    </row>
    <row r="33" spans="1:12" s="40" customFormat="1" ht="14" thickTop="1">
      <c r="A33" s="61" t="str">
        <f>Boat!A32</f>
        <v>MIRABELLE</v>
      </c>
      <c r="B33" s="63" t="str">
        <f>Boat!H32</f>
        <v>Bryan Martin</v>
      </c>
      <c r="C33" s="80" t="s">
        <v>62</v>
      </c>
      <c r="D33" s="81" t="str">
        <f t="shared" si="3"/>
        <v>DNC</v>
      </c>
      <c r="E33" s="81"/>
      <c r="F33" s="81" t="e">
        <f t="shared" si="4"/>
        <v>#VALUE!</v>
      </c>
      <c r="G33" s="81" t="e">
        <f t="shared" si="5"/>
        <v>#VALUE!</v>
      </c>
      <c r="H33" s="63" t="str">
        <f>Boat!B32</f>
        <v>Catalina 320</v>
      </c>
      <c r="I33" s="63">
        <f>Boat!C32</f>
        <v>93413</v>
      </c>
      <c r="J33" s="124">
        <f>IF(C33="DNC",Boat!D32,IF(C33="RC",Boat!D32,IF(C33="NR",Boat!D32,IF(C33="NC",Boat!D32,Boat!F32))))</f>
        <v>183</v>
      </c>
    </row>
    <row r="34" spans="1:12" s="40" customFormat="1" ht="14" thickTop="1">
      <c r="A34" s="61" t="str">
        <f>Boat!A33</f>
        <v>PUT-IN-BAY</v>
      </c>
      <c r="B34" s="63" t="str">
        <f>Boat!H33</f>
        <v>Bruce Trauben</v>
      </c>
      <c r="C34" s="80" t="s">
        <v>62</v>
      </c>
      <c r="D34" s="81" t="str">
        <f t="shared" si="3"/>
        <v>DNC</v>
      </c>
      <c r="E34" s="81"/>
      <c r="F34" s="81" t="e">
        <f t="shared" si="4"/>
        <v>#VALUE!</v>
      </c>
      <c r="G34" s="81" t="e">
        <f t="shared" si="5"/>
        <v>#VALUE!</v>
      </c>
      <c r="H34" s="63" t="str">
        <f>Boat!B33</f>
        <v>Bristol 29.9</v>
      </c>
      <c r="I34" s="63">
        <f>Boat!C33</f>
        <v>153</v>
      </c>
      <c r="J34" s="124">
        <f>IF(C34="DNC",Boat!D33,IF(C34="RC",Boat!D33,IF(C34="NR",Boat!D33,IF(C34="NC",Boat!D33,Boat!F33))))</f>
        <v>228</v>
      </c>
    </row>
    <row r="35" spans="1:12" s="40" customFormat="1" ht="14" thickTop="1">
      <c r="A35" s="61" t="str">
        <f>Boat!A34</f>
        <v>R. DIVERSION</v>
      </c>
      <c r="B35" s="63" t="str">
        <f>Boat!H34</f>
        <v>Scott Schenking</v>
      </c>
      <c r="C35" s="80" t="s">
        <v>62</v>
      </c>
      <c r="D35" s="81" t="str">
        <f t="shared" si="3"/>
        <v>DNC</v>
      </c>
      <c r="E35" s="81"/>
      <c r="F35" s="81" t="e">
        <f t="shared" si="4"/>
        <v>#VALUE!</v>
      </c>
      <c r="G35" s="81" t="e">
        <f t="shared" si="5"/>
        <v>#VALUE!</v>
      </c>
      <c r="H35" s="63" t="str">
        <f>Boat!B34</f>
        <v>Hunter Legend 35</v>
      </c>
      <c r="I35" s="63">
        <f>Boat!C34</f>
        <v>0</v>
      </c>
      <c r="J35" s="124">
        <f>IF(C35="DNC",Boat!D34,IF(C35="RC",Boat!D34,IF(C35="NR",Boat!D34,IF(C35="NC",Boat!D34,Boat!F34))))</f>
        <v>132</v>
      </c>
    </row>
    <row r="36" spans="1:12" s="40" customFormat="1" ht="14" thickTop="1">
      <c r="A36" s="61" t="str">
        <f>Boat!A35</f>
        <v>RED SKY</v>
      </c>
      <c r="B36" s="63" t="str">
        <f>Boat!H35</f>
        <v>Doug Ellmore</v>
      </c>
      <c r="C36" s="80" t="s">
        <v>62</v>
      </c>
      <c r="D36" s="81" t="str">
        <f t="shared" si="3"/>
        <v>DNC</v>
      </c>
      <c r="E36" s="81" t="s">
        <v>125</v>
      </c>
      <c r="F36" s="81" t="e">
        <f t="shared" si="4"/>
        <v>#VALUE!</v>
      </c>
      <c r="G36" s="81" t="e">
        <f t="shared" si="5"/>
        <v>#VALUE!</v>
      </c>
      <c r="H36" s="63" t="str">
        <f>Boat!B35</f>
        <v>C&amp;C 24</v>
      </c>
      <c r="I36" s="63">
        <f>Boat!C35</f>
        <v>102</v>
      </c>
      <c r="J36" s="124">
        <f>IF(C36="DNC",Boat!D35,IF(C36="RC",Boat!D35,IF(C36="NR",Boat!D35,IF(C36="NC",Boat!D35,Boat!F35))))</f>
        <v>234</v>
      </c>
    </row>
    <row r="37" spans="1:12" s="40" customFormat="1" ht="14" thickTop="1">
      <c r="A37" s="61" t="str">
        <f>Boat!A36</f>
        <v>RESILIENT</v>
      </c>
      <c r="B37" s="63" t="str">
        <f>Boat!H36</f>
        <v>Bob Spann</v>
      </c>
      <c r="C37" s="80" t="s">
        <v>62</v>
      </c>
      <c r="D37" s="81" t="str">
        <f t="shared" si="3"/>
        <v>DNC</v>
      </c>
      <c r="E37" s="81"/>
      <c r="F37" s="81" t="e">
        <f t="shared" si="4"/>
        <v>#VALUE!</v>
      </c>
      <c r="G37" s="81" t="e">
        <f t="shared" si="5"/>
        <v>#VALUE!</v>
      </c>
      <c r="H37" s="63" t="str">
        <f>Boat!B36</f>
        <v>Alerion Express 28-2</v>
      </c>
      <c r="I37" s="63">
        <f>Boat!C36</f>
        <v>192</v>
      </c>
      <c r="J37" s="124">
        <f>IF(C37="DNC",Boat!D36,IF(C37="RC",Boat!D36,IF(C37="NR",Boat!D36,IF(C37="NC",Boat!D36,Boat!F36))))</f>
        <v>174</v>
      </c>
    </row>
    <row r="38" spans="1:12" s="40" customFormat="1" ht="14" thickTop="1">
      <c r="A38" s="61" t="str">
        <f>Boat!A37</f>
        <v>SECOND WIND</v>
      </c>
      <c r="B38" s="63" t="str">
        <f>Boat!H37</f>
        <v>Joe Howell</v>
      </c>
      <c r="C38" s="80" t="s">
        <v>62</v>
      </c>
      <c r="D38" s="81" t="str">
        <f t="shared" si="3"/>
        <v>DNC</v>
      </c>
      <c r="E38" s="81"/>
      <c r="F38" s="81" t="e">
        <f t="shared" si="4"/>
        <v>#VALUE!</v>
      </c>
      <c r="G38" s="81" t="e">
        <f t="shared" si="5"/>
        <v>#VALUE!</v>
      </c>
      <c r="H38" s="63" t="str">
        <f>Boat!B37</f>
        <v>Jeanneau 39I</v>
      </c>
      <c r="I38" s="63">
        <f>Boat!C37</f>
        <v>10</v>
      </c>
      <c r="J38" s="124">
        <f>IF(C38="DNC",Boat!D37,IF(C38="RC",Boat!D37,IF(C38="NR",Boat!D37,IF(C38="NC",Boat!D37,Boat!F37))))</f>
        <v>156</v>
      </c>
    </row>
    <row r="39" spans="1:12" s="40" customFormat="1" ht="14" thickTop="1">
      <c r="A39" s="61" t="str">
        <f>Boat!A38</f>
        <v>SMOKE</v>
      </c>
      <c r="B39" s="63" t="str">
        <f>Boat!H38</f>
        <v>Jeff Jeglinski</v>
      </c>
      <c r="C39" s="80" t="s">
        <v>62</v>
      </c>
      <c r="D39" s="81" t="str">
        <f t="shared" si="3"/>
        <v>DNC</v>
      </c>
      <c r="E39" s="82"/>
      <c r="F39" s="81" t="e">
        <f t="shared" si="4"/>
        <v>#VALUE!</v>
      </c>
      <c r="G39" s="81" t="e">
        <f t="shared" si="5"/>
        <v>#VALUE!</v>
      </c>
      <c r="H39" s="63" t="str">
        <f>Boat!B38</f>
        <v>C&amp;C 27-3</v>
      </c>
      <c r="I39" s="63">
        <f>Boat!C38</f>
        <v>63233</v>
      </c>
      <c r="J39" s="124">
        <f>IF(C39="DNC",Boat!D38,IF(C39="RC",Boat!D38,IF(C39="NR",Boat!D38,IF(C39="NC",Boat!D38,Boat!F38))))</f>
        <v>180</v>
      </c>
    </row>
    <row r="40" spans="1:12" ht="14" thickTop="1">
      <c r="A40" s="61" t="str">
        <f>Boat!A39</f>
        <v>SPIRIT</v>
      </c>
      <c r="B40" s="63" t="str">
        <f>Boat!H39</f>
        <v>Tom Wiltshire</v>
      </c>
      <c r="C40" s="80" t="s">
        <v>62</v>
      </c>
      <c r="D40" s="81" t="str">
        <f t="shared" si="3"/>
        <v>DNC</v>
      </c>
      <c r="E40" s="81" t="s">
        <v>125</v>
      </c>
      <c r="F40" s="81" t="e">
        <f t="shared" si="4"/>
        <v>#VALUE!</v>
      </c>
      <c r="G40" s="81" t="e">
        <f t="shared" si="5"/>
        <v>#VALUE!</v>
      </c>
      <c r="H40" s="63" t="str">
        <f>Boat!B39</f>
        <v>Ticon 30</v>
      </c>
      <c r="I40" s="63" t="str">
        <f>Boat!C39</f>
        <v>USA 309</v>
      </c>
      <c r="J40" s="124">
        <f>IF(C40="DNC",Boat!D39,IF(C40="RC",Boat!D39,IF(C40="NR",Boat!D39,IF(C40="NC",Boat!D39,Boat!F39))))</f>
        <v>189</v>
      </c>
      <c r="K40" s="32"/>
      <c r="L40" s="33"/>
    </row>
    <row r="41" spans="1:12" ht="14" thickTop="1">
      <c r="A41" s="61" t="str">
        <f>Boat!A40</f>
        <v>SPOOK</v>
      </c>
      <c r="B41" s="63" t="str">
        <f>Boat!H40</f>
        <v>Rich Ordeman</v>
      </c>
      <c r="C41" s="80" t="s">
        <v>62</v>
      </c>
      <c r="D41" s="81" t="str">
        <f t="shared" si="3"/>
        <v>DNC</v>
      </c>
      <c r="E41" s="82"/>
      <c r="F41" s="81" t="e">
        <f t="shared" si="4"/>
        <v>#VALUE!</v>
      </c>
      <c r="G41" s="81" t="e">
        <f t="shared" si="5"/>
        <v>#VALUE!</v>
      </c>
      <c r="H41" s="63" t="str">
        <f>Boat!B40</f>
        <v>Beneteau First 29</v>
      </c>
      <c r="I41" s="63">
        <f>Boat!C40</f>
        <v>63306</v>
      </c>
      <c r="J41" s="124">
        <f>IF(C41="DNC",Boat!D40,IF(C41="RC",Boat!D40,IF(C41="NR",Boat!D40,IF(C41="NC",Boat!D40,Boat!F40))))</f>
        <v>168</v>
      </c>
      <c r="K41" s="32"/>
      <c r="L41" s="33"/>
    </row>
    <row r="42" spans="1:12" ht="14" thickTop="1">
      <c r="A42" s="61" t="str">
        <f>Boat!A41</f>
        <v>TUANIS</v>
      </c>
      <c r="B42" s="63" t="str">
        <f>Boat!H41</f>
        <v>Dmitrii Kischukov</v>
      </c>
      <c r="C42" s="80" t="s">
        <v>62</v>
      </c>
      <c r="D42" s="81" t="str">
        <f t="shared" si="3"/>
        <v>DNC</v>
      </c>
      <c r="E42" s="81"/>
      <c r="F42" s="81" t="e">
        <f t="shared" si="4"/>
        <v>#VALUE!</v>
      </c>
      <c r="G42" s="81" t="e">
        <f t="shared" si="5"/>
        <v>#VALUE!</v>
      </c>
      <c r="H42" s="63" t="str">
        <f>Boat!B41</f>
        <v>Pearson 30</v>
      </c>
      <c r="I42" s="63" t="str">
        <f>Boat!C41</f>
        <v>P30</v>
      </c>
      <c r="J42" s="124">
        <f>IF(C42="DNC",Boat!D41,IF(C42="RC",Boat!D41,IF(C42="NR",Boat!D41,IF(C42="NC",Boat!D41,Boat!F41))))</f>
        <v>174</v>
      </c>
      <c r="K42" s="32"/>
      <c r="L42" s="33"/>
    </row>
    <row r="43" spans="1:12" ht="14" thickTop="1">
      <c r="A43" s="61" t="str">
        <f>Boat!A42</f>
        <v>UNCLOUDY DAY</v>
      </c>
      <c r="B43" s="63" t="str">
        <f>Boat!H42</f>
        <v>Will Battle</v>
      </c>
      <c r="C43" s="80" t="s">
        <v>62</v>
      </c>
      <c r="D43" s="81" t="str">
        <f t="shared" si="3"/>
        <v>DNC</v>
      </c>
      <c r="E43" s="82"/>
      <c r="F43" s="81" t="e">
        <f t="shared" si="4"/>
        <v>#VALUE!</v>
      </c>
      <c r="G43" s="81" t="e">
        <f t="shared" si="5"/>
        <v>#VALUE!</v>
      </c>
      <c r="H43" s="63" t="str">
        <f>Boat!B42</f>
        <v>J/30</v>
      </c>
      <c r="I43" s="63">
        <f>Boat!C42</f>
        <v>40585</v>
      </c>
      <c r="J43" s="124">
        <f>IF(C43="DNC",Boat!D42,IF(C43="RC",Boat!D42,IF(C43="NR",Boat!D42,IF(C43="NC",Boat!D42,Boat!F42))))</f>
        <v>147</v>
      </c>
      <c r="K43" s="32"/>
      <c r="L43" s="33"/>
    </row>
    <row r="44" spans="1:12" ht="14" thickTop="1">
      <c r="A44" s="61" t="str">
        <f>Boat!A43</f>
        <v>VELOCITY</v>
      </c>
      <c r="B44" s="63" t="str">
        <f>Boat!H43</f>
        <v>John Schafer</v>
      </c>
      <c r="C44" s="80" t="s">
        <v>62</v>
      </c>
      <c r="D44" s="81" t="str">
        <f t="shared" si="3"/>
        <v>DNC</v>
      </c>
      <c r="E44" s="81"/>
      <c r="F44" s="81" t="e">
        <f t="shared" si="4"/>
        <v>#VALUE!</v>
      </c>
      <c r="G44" s="81" t="e">
        <f t="shared" si="5"/>
        <v>#VALUE!</v>
      </c>
      <c r="H44" s="63" t="str">
        <f>Boat!B43</f>
        <v>Catalina 445</v>
      </c>
      <c r="I44" s="63">
        <f>Boat!C43</f>
        <v>54</v>
      </c>
      <c r="J44" s="124">
        <f>IF(C44="DNC",Boat!D43,IF(C44="RC",Boat!D43,IF(C44="NR",Boat!D43,IF(C44="NC",Boat!D43,Boat!F43))))</f>
        <v>135</v>
      </c>
      <c r="K44" s="32"/>
      <c r="L44" s="33"/>
    </row>
    <row r="45" spans="1:12" ht="14" thickTop="1">
      <c r="A45" s="61" t="str">
        <f>Boat!A44</f>
        <v>VITA BREVIS</v>
      </c>
      <c r="B45" s="63" t="str">
        <f>Boat!H44</f>
        <v>Chris Rerro</v>
      </c>
      <c r="C45" s="80" t="s">
        <v>62</v>
      </c>
      <c r="D45" s="81" t="str">
        <f t="shared" si="3"/>
        <v>DNC</v>
      </c>
      <c r="E45" s="81"/>
      <c r="F45" s="81" t="e">
        <f t="shared" si="4"/>
        <v>#VALUE!</v>
      </c>
      <c r="G45" s="81" t="e">
        <f t="shared" si="5"/>
        <v>#VALUE!</v>
      </c>
      <c r="H45" s="63" t="str">
        <f>Boat!B44</f>
        <v>Seidelman 30T</v>
      </c>
      <c r="I45" s="63">
        <f>Boat!C44</f>
        <v>64</v>
      </c>
      <c r="J45" s="124">
        <f>IF(C45="DNC",Boat!D44,IF(C45="RC",Boat!D44,IF(C45="NR",Boat!D44,IF(C45="NC",Boat!D44,Boat!F44))))</f>
        <v>207</v>
      </c>
      <c r="K45" s="32"/>
      <c r="L45" s="33"/>
    </row>
    <row r="46" spans="1:12" ht="14" thickTop="1">
      <c r="A46" s="61" t="s">
        <v>123</v>
      </c>
      <c r="B46" s="63" t="s">
        <v>145</v>
      </c>
      <c r="C46" s="80" t="s">
        <v>102</v>
      </c>
      <c r="D46" s="81">
        <f t="shared" si="3"/>
        <v>0.55555555555555558</v>
      </c>
      <c r="E46" s="82">
        <v>0.5881481481481482</v>
      </c>
      <c r="F46" s="81">
        <f t="shared" si="4"/>
        <v>3.2592592592592617E-2</v>
      </c>
      <c r="G46" s="81">
        <f t="shared" si="5"/>
        <v>2.5499183393920256E-2</v>
      </c>
      <c r="H46" s="63" t="s">
        <v>124</v>
      </c>
      <c r="I46" s="63">
        <v>63230</v>
      </c>
      <c r="J46" s="124">
        <v>153</v>
      </c>
      <c r="K46" s="32"/>
      <c r="L46" s="33"/>
    </row>
    <row r="47" spans="1:12" ht="14" thickTop="1">
      <c r="A47" s="61" t="str">
        <f>Boat!A45</f>
        <v>WHOOSH</v>
      </c>
      <c r="B47" s="63" t="str">
        <f>Boat!H45</f>
        <v>Bev Wright</v>
      </c>
      <c r="C47" s="80" t="s">
        <v>102</v>
      </c>
      <c r="D47" s="81">
        <f t="shared" si="3"/>
        <v>0.55555555555555558</v>
      </c>
      <c r="E47" s="81">
        <v>0.59180555555555558</v>
      </c>
      <c r="F47" s="81">
        <f t="shared" si="4"/>
        <v>3.6250000000000004E-2</v>
      </c>
      <c r="G47" s="81">
        <f t="shared" si="5"/>
        <v>2.7311643835616441E-2</v>
      </c>
      <c r="H47" s="63" t="str">
        <f>Boat!B45</f>
        <v>Catalina 320</v>
      </c>
      <c r="I47" s="63">
        <f>Boat!C45</f>
        <v>15</v>
      </c>
      <c r="J47" s="124">
        <f>IF(C47="DNC",Boat!D45,IF(C47="RC",Boat!D45,IF(C47="NR",Boat!D45,IF(C47="NC",Boat!D45,Boat!F45))))</f>
        <v>180</v>
      </c>
      <c r="K47" s="32"/>
      <c r="L47" s="33"/>
    </row>
    <row r="48" spans="1:12" ht="14" thickTop="1">
      <c r="A48" s="61" t="str">
        <f>Boat!A46</f>
        <v xml:space="preserve">WILD GOOSE </v>
      </c>
      <c r="B48" s="63" t="str">
        <f>Boat!H46</f>
        <v>Jim Gander</v>
      </c>
      <c r="C48" s="80" t="s">
        <v>62</v>
      </c>
      <c r="D48" s="81" t="str">
        <f t="shared" si="3"/>
        <v>DNC</v>
      </c>
      <c r="E48" s="81"/>
      <c r="F48" s="81" t="e">
        <f t="shared" si="4"/>
        <v>#VALUE!</v>
      </c>
      <c r="G48" s="81" t="e">
        <f t="shared" si="5"/>
        <v>#VALUE!</v>
      </c>
      <c r="H48" s="63" t="str">
        <f>Boat!B46</f>
        <v>Niagara 35</v>
      </c>
      <c r="I48" s="63">
        <f>Boat!C46</f>
        <v>26</v>
      </c>
      <c r="J48" s="124">
        <f>IF(C48="DNC",Boat!D46,IF(C48="RC",Boat!D46,IF(C48="NR",Boat!D46,IF(C48="NC",Boat!D46,Boat!F46))))</f>
        <v>153</v>
      </c>
      <c r="K48" s="32"/>
      <c r="L48" s="33"/>
    </row>
    <row r="49" spans="1:12" ht="14" thickTop="1">
      <c r="A49" s="61" t="str">
        <f>Boat!A47</f>
        <v>WINDS OF CHANGE</v>
      </c>
      <c r="B49" s="63" t="str">
        <f>Boat!H47</f>
        <v>Matt Smith</v>
      </c>
      <c r="C49" s="80" t="s">
        <v>62</v>
      </c>
      <c r="D49" s="81" t="str">
        <f t="shared" si="3"/>
        <v>DNC</v>
      </c>
      <c r="E49" s="81"/>
      <c r="F49" s="81" t="e">
        <f t="shared" si="4"/>
        <v>#VALUE!</v>
      </c>
      <c r="G49" s="81" t="e">
        <f t="shared" si="5"/>
        <v>#VALUE!</v>
      </c>
      <c r="H49" s="63" t="str">
        <f>Boat!B47</f>
        <v>Hunter 30-2</v>
      </c>
      <c r="I49" s="63">
        <f>Boat!C47</f>
        <v>30</v>
      </c>
      <c r="J49" s="124">
        <f>IF(C49="DNC",Boat!D47,IF(C49="RC",Boat!D47,IF(C49="NR",Boat!D47,IF(C49="NC",Boat!D47,Boat!F47))))</f>
        <v>180</v>
      </c>
      <c r="K49" s="32"/>
      <c r="L49" s="33"/>
    </row>
    <row r="50" spans="1:12" ht="13">
      <c r="A50" s="61"/>
      <c r="B50" s="63"/>
      <c r="C50" s="80"/>
      <c r="D50" s="81"/>
      <c r="E50" s="82"/>
      <c r="F50" s="81"/>
      <c r="G50" s="81"/>
      <c r="H50" s="63"/>
      <c r="I50" s="63"/>
      <c r="J50" s="63"/>
      <c r="K50" s="32"/>
      <c r="L50" s="33"/>
    </row>
    <row r="51" spans="1:12" ht="13">
      <c r="A51" s="61"/>
      <c r="B51" s="63"/>
      <c r="C51" s="80"/>
      <c r="D51" s="81"/>
      <c r="E51" s="82"/>
      <c r="F51" s="81"/>
      <c r="G51" s="81"/>
      <c r="H51" s="63"/>
      <c r="I51" s="63"/>
      <c r="J51" s="63"/>
      <c r="K51" s="32"/>
      <c r="L51" s="33"/>
    </row>
    <row r="52" spans="1:12" ht="13">
      <c r="A52" s="61"/>
      <c r="B52" s="63"/>
      <c r="C52" s="80"/>
      <c r="D52" s="81"/>
      <c r="E52" s="82"/>
      <c r="F52" s="81"/>
      <c r="G52" s="81"/>
      <c r="H52" s="63"/>
      <c r="I52" s="63"/>
      <c r="J52" s="63"/>
      <c r="K52" s="32"/>
      <c r="L52" s="33"/>
    </row>
    <row r="53" spans="1:12" ht="13">
      <c r="A53" s="61"/>
      <c r="B53" s="63"/>
      <c r="C53" s="80"/>
      <c r="D53" s="81"/>
      <c r="E53" s="82"/>
      <c r="F53" s="81"/>
      <c r="G53" s="81"/>
      <c r="H53" s="63"/>
      <c r="I53" s="63"/>
      <c r="J53" s="63"/>
      <c r="K53" s="32"/>
      <c r="L53" s="33"/>
    </row>
    <row r="54" spans="1:12" ht="13">
      <c r="A54" s="61"/>
      <c r="B54" s="63"/>
      <c r="C54" s="80"/>
      <c r="D54" s="81"/>
      <c r="E54" s="82"/>
      <c r="F54" s="81"/>
      <c r="G54" s="81"/>
      <c r="H54" s="63"/>
      <c r="I54" s="63"/>
      <c r="J54" s="63"/>
      <c r="K54" s="32"/>
      <c r="L54" s="33"/>
    </row>
    <row r="55" spans="1:12" ht="13">
      <c r="A55" s="61"/>
      <c r="B55" s="63"/>
      <c r="C55" s="80"/>
      <c r="D55" s="81"/>
      <c r="E55" s="82"/>
      <c r="F55" s="81"/>
      <c r="G55" s="81"/>
      <c r="H55" s="63"/>
      <c r="I55" s="63"/>
      <c r="J55" s="63"/>
      <c r="K55" s="32"/>
      <c r="L55" s="33"/>
    </row>
    <row r="56" spans="1:12" ht="13">
      <c r="A56" s="61"/>
      <c r="B56" s="63"/>
      <c r="C56" s="80"/>
      <c r="D56" s="81"/>
      <c r="E56" s="82"/>
      <c r="F56" s="81"/>
      <c r="G56" s="81"/>
      <c r="H56" s="63"/>
      <c r="I56" s="63"/>
      <c r="J56" s="63"/>
      <c r="K56" s="32"/>
      <c r="L56" s="33"/>
    </row>
    <row r="57" spans="1:12" ht="13">
      <c r="A57" s="28"/>
      <c r="B57" s="47"/>
      <c r="C57" s="80"/>
      <c r="D57" s="81"/>
      <c r="E57" s="84"/>
      <c r="F57" s="83"/>
      <c r="G57" s="81"/>
      <c r="H57" s="32"/>
      <c r="I57" s="32"/>
      <c r="J57" s="32"/>
      <c r="K57" s="32"/>
      <c r="L57" s="33"/>
    </row>
    <row r="58" spans="1:12" ht="13">
      <c r="A58" s="28"/>
      <c r="B58" s="47"/>
      <c r="C58" s="80"/>
      <c r="D58" s="81"/>
      <c r="E58" s="84"/>
      <c r="F58" s="83"/>
      <c r="G58" s="81"/>
      <c r="H58" s="32"/>
      <c r="I58" s="32"/>
      <c r="J58" s="32"/>
      <c r="K58" s="32"/>
      <c r="L58" s="33"/>
    </row>
    <row r="59" spans="1:12" ht="13">
      <c r="A59" s="28"/>
      <c r="B59" s="47"/>
      <c r="C59" s="80"/>
      <c r="D59" s="81"/>
      <c r="E59" s="84"/>
      <c r="F59" s="83"/>
      <c r="G59" s="81"/>
      <c r="H59" s="32"/>
      <c r="I59" s="32"/>
      <c r="J59" s="32"/>
      <c r="K59" s="32"/>
      <c r="L59" s="33"/>
    </row>
    <row r="60" spans="1:12" ht="13">
      <c r="A60" s="28"/>
      <c r="B60" s="47"/>
      <c r="C60" s="80"/>
      <c r="D60" s="81"/>
      <c r="E60" s="84"/>
      <c r="F60" s="83"/>
      <c r="G60" s="83"/>
      <c r="H60" s="32"/>
      <c r="I60" s="32"/>
      <c r="J60" s="32"/>
      <c r="K60" s="32"/>
      <c r="L60" s="33"/>
    </row>
    <row r="61" spans="1:12" ht="13">
      <c r="A61" s="28"/>
      <c r="B61" s="47"/>
      <c r="C61" s="80"/>
      <c r="D61" s="81"/>
      <c r="E61" s="84"/>
      <c r="F61" s="83"/>
      <c r="G61" s="83"/>
      <c r="H61" s="32"/>
      <c r="I61" s="32"/>
      <c r="J61" s="32"/>
      <c r="K61" s="32"/>
      <c r="L61" s="33"/>
    </row>
    <row r="62" spans="1:12" ht="13">
      <c r="A62" s="28"/>
      <c r="B62" s="47"/>
      <c r="C62" s="80"/>
      <c r="D62" s="81"/>
      <c r="E62" s="84"/>
      <c r="F62" s="83"/>
      <c r="G62" s="83"/>
      <c r="H62" s="32"/>
      <c r="I62" s="32"/>
      <c r="J62" s="32"/>
      <c r="K62" s="32"/>
      <c r="L62" s="33"/>
    </row>
    <row r="63" spans="1:12" ht="13">
      <c r="A63" s="28"/>
      <c r="B63" s="47"/>
      <c r="C63" s="85"/>
      <c r="D63" s="81"/>
      <c r="E63" s="86"/>
      <c r="F63" s="83"/>
      <c r="G63" s="83"/>
      <c r="H63" s="32"/>
      <c r="I63" s="32"/>
      <c r="J63" s="32"/>
      <c r="K63" s="32"/>
      <c r="L63" s="33"/>
    </row>
    <row r="64" spans="1:12" ht="13">
      <c r="A64" s="28"/>
      <c r="B64" s="47"/>
      <c r="C64" s="85"/>
      <c r="D64" s="81"/>
      <c r="E64" s="86"/>
      <c r="F64" s="83"/>
      <c r="G64" s="83"/>
      <c r="H64" s="32"/>
      <c r="I64" s="32"/>
      <c r="J64" s="32"/>
    </row>
    <row r="65" spans="1:10" ht="13">
      <c r="A65" s="28"/>
      <c r="B65" s="47"/>
      <c r="C65" s="85"/>
      <c r="D65" s="81"/>
      <c r="E65" s="86"/>
      <c r="F65" s="83"/>
      <c r="G65" s="83"/>
      <c r="H65" s="32"/>
      <c r="I65" s="32"/>
      <c r="J65" s="32"/>
    </row>
    <row r="66" spans="1:10" ht="13">
      <c r="A66" s="28"/>
      <c r="B66" s="47"/>
      <c r="C66" s="85"/>
      <c r="D66" s="81"/>
      <c r="E66" s="86"/>
      <c r="F66" s="83"/>
      <c r="G66" s="83"/>
      <c r="H66" s="32"/>
      <c r="I66" s="32"/>
      <c r="J66" s="32"/>
    </row>
    <row r="67" spans="1:10" ht="13">
      <c r="A67" s="28"/>
      <c r="B67" s="47"/>
      <c r="C67" s="85"/>
      <c r="D67" s="81"/>
      <c r="E67" s="86"/>
      <c r="F67" s="83"/>
      <c r="G67" s="83"/>
      <c r="H67" s="32"/>
      <c r="I67" s="32"/>
      <c r="J67" s="32"/>
    </row>
    <row r="68" spans="1:10" ht="13">
      <c r="A68" s="28"/>
      <c r="B68" s="47"/>
      <c r="C68" s="85"/>
      <c r="D68" s="81"/>
      <c r="E68" s="86"/>
      <c r="F68" s="83"/>
      <c r="G68" s="83"/>
      <c r="H68" s="32"/>
      <c r="I68" s="32"/>
      <c r="J68" s="32"/>
    </row>
    <row r="69" spans="1:10" ht="13">
      <c r="A69" s="28"/>
      <c r="B69" s="47"/>
      <c r="C69" s="85"/>
      <c r="D69" s="81"/>
      <c r="E69" s="86"/>
      <c r="F69" s="83"/>
      <c r="G69" s="83"/>
      <c r="H69" s="32"/>
      <c r="I69" s="32"/>
      <c r="J69" s="32"/>
    </row>
    <row r="70" spans="1:10" ht="13">
      <c r="A70" s="28"/>
      <c r="B70" s="47"/>
      <c r="C70" s="85"/>
      <c r="D70" s="81"/>
      <c r="E70" s="86"/>
      <c r="F70" s="83"/>
      <c r="G70" s="83"/>
      <c r="H70" s="32"/>
      <c r="I70" s="32"/>
      <c r="J70" s="32"/>
    </row>
    <row r="71" spans="1:10" ht="13">
      <c r="A71" s="28"/>
      <c r="B71" s="47"/>
      <c r="C71" s="85"/>
      <c r="D71" s="81"/>
      <c r="E71" s="86"/>
      <c r="F71" s="83"/>
      <c r="G71" s="83"/>
      <c r="H71" s="32"/>
      <c r="I71" s="32"/>
      <c r="J71" s="32"/>
    </row>
    <row r="72" spans="1:10" ht="13">
      <c r="A72" s="28"/>
      <c r="B72" s="47"/>
      <c r="C72" s="85"/>
      <c r="D72" s="81"/>
      <c r="E72" s="86"/>
      <c r="F72" s="83"/>
      <c r="G72" s="83"/>
      <c r="H72" s="32"/>
      <c r="I72" s="32"/>
      <c r="J72" s="32"/>
    </row>
  </sheetData>
  <sheetCalcPr fullCalcOnLoad="1"/>
  <sortState ref="A16:J49">
    <sortCondition ref="A16:A49"/>
  </sortState>
  <mergeCells count="2">
    <mergeCell ref="K10:L10"/>
    <mergeCell ref="G1:H1"/>
  </mergeCells>
  <phoneticPr fontId="13"/>
  <dataValidations xWindow="172" yWindow="331" count="2">
    <dataValidation type="list" errorStyle="warning" allowBlank="1" showInputMessage="1" showErrorMessage="1" errorTitle="Class Entry Error" error="Only GA, GB, SA, SB, RC, and DNS are valid entries." promptTitle="Register Boat" prompt="Select Class" sqref="C12">
      <formula1>$C$5:$C$10</formula1>
    </dataValidation>
    <dataValidation type="list" errorStyle="warning" allowBlank="1" showInputMessage="1" showErrorMessage="1" errorTitle="Class Entry Error" error="Only GA, GB, SA, SB, RC, and DNS are valid entries." promptTitle="Register" prompt="   Select Class_x000d_     From List_x000d_(Click on Arrow)" sqref="C13:C72">
      <formula1>$C$5:$C$10</formula1>
    </dataValidation>
  </dataValidations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P72"/>
  <sheetViews>
    <sheetView topLeftCell="A13" workbookViewId="0">
      <selection activeCell="E50" sqref="E50"/>
    </sheetView>
  </sheetViews>
  <sheetFormatPr baseColWidth="10" defaultColWidth="0" defaultRowHeight="12"/>
  <cols>
    <col min="1" max="1" width="18.33203125" style="9" customWidth="1"/>
    <col min="2" max="2" width="25.83203125" style="9" customWidth="1"/>
    <col min="3" max="3" width="8.83203125" style="34" customWidth="1"/>
    <col min="4" max="4" width="10.5" style="9" customWidth="1"/>
    <col min="5" max="5" width="10.33203125" style="34" customWidth="1"/>
    <col min="6" max="6" width="11.1640625" style="9" customWidth="1"/>
    <col min="7" max="7" width="11" style="9" customWidth="1"/>
    <col min="8" max="8" width="20" style="9" customWidth="1"/>
    <col min="9" max="9" width="10.1640625" style="9" bestFit="1" customWidth="1"/>
    <col min="10" max="10" width="8.1640625" style="9" customWidth="1"/>
    <col min="11" max="11" width="8.6640625" style="9" hidden="1" customWidth="1"/>
    <col min="12" max="12" width="9.6640625" style="9" hidden="1" customWidth="1"/>
    <col min="13" max="42" width="8.6640625" style="9" hidden="1" customWidth="1"/>
    <col min="43" max="16384" width="8.83203125" style="9" hidden="1"/>
  </cols>
  <sheetData>
    <row r="1" spans="1:42" ht="17.25" customHeight="1">
      <c r="C1" s="9"/>
      <c r="E1" s="9"/>
      <c r="F1" s="43" t="s">
        <v>51</v>
      </c>
      <c r="G1" s="219">
        <v>43267</v>
      </c>
      <c r="H1" s="220"/>
      <c r="I1" s="44"/>
    </row>
    <row r="2" spans="1:42" ht="13">
      <c r="C2" s="9"/>
      <c r="E2" s="9"/>
      <c r="F2" s="43" t="s">
        <v>52</v>
      </c>
      <c r="G2" s="74" t="s">
        <v>122</v>
      </c>
      <c r="H2" s="45"/>
      <c r="I2" s="45"/>
    </row>
    <row r="3" spans="1:42" ht="13">
      <c r="A3" s="71"/>
      <c r="B3" s="71"/>
      <c r="C3" s="71"/>
      <c r="D3" s="71"/>
      <c r="E3" s="43"/>
      <c r="F3" s="43"/>
      <c r="G3" s="43"/>
      <c r="H3" s="55" t="s">
        <v>198</v>
      </c>
      <c r="I3" s="70" t="s">
        <v>198</v>
      </c>
      <c r="J3" s="48">
        <f>COUNTIF(CLASS,("DNS"))</f>
        <v>0</v>
      </c>
    </row>
    <row r="4" spans="1:42" ht="14" thickBot="1">
      <c r="A4" s="71"/>
      <c r="B4" s="71"/>
      <c r="C4" s="71"/>
      <c r="D4" s="71"/>
      <c r="E4" s="43"/>
      <c r="F4" s="48" t="s">
        <v>197</v>
      </c>
      <c r="G4" s="75"/>
      <c r="H4" s="73" t="s">
        <v>62</v>
      </c>
      <c r="I4" s="76" t="s">
        <v>62</v>
      </c>
      <c r="J4" s="48">
        <f>COUNTIF(CLASS,("DNC"))</f>
        <v>32</v>
      </c>
    </row>
    <row r="5" spans="1:42" ht="14" thickBot="1">
      <c r="A5" s="14" t="s">
        <v>61</v>
      </c>
      <c r="B5" s="209"/>
      <c r="C5" s="209" t="s">
        <v>62</v>
      </c>
      <c r="D5" s="210" t="s">
        <v>62</v>
      </c>
      <c r="E5" s="43"/>
      <c r="F5" s="48" t="s">
        <v>136</v>
      </c>
      <c r="G5" s="75"/>
      <c r="H5" s="208" t="s">
        <v>103</v>
      </c>
      <c r="I5" s="77"/>
      <c r="J5" s="48">
        <f>COUNTIF(CLASS,("S"))</f>
        <v>0</v>
      </c>
    </row>
    <row r="6" spans="1:42" ht="14" thickBot="1">
      <c r="A6" s="14" t="s">
        <v>64</v>
      </c>
      <c r="B6" s="14"/>
      <c r="C6" s="14" t="s">
        <v>198</v>
      </c>
      <c r="D6" s="15" t="s">
        <v>198</v>
      </c>
      <c r="E6" s="71"/>
      <c r="F6" s="48" t="s">
        <v>134</v>
      </c>
      <c r="G6" s="75"/>
      <c r="H6" s="208" t="s">
        <v>106</v>
      </c>
      <c r="I6" s="77"/>
      <c r="J6" s="48">
        <f>COUNTIF(CLASS,("NR"))</f>
        <v>0</v>
      </c>
    </row>
    <row r="7" spans="1:42" ht="14" thickBot="1">
      <c r="A7" s="14" t="s">
        <v>108</v>
      </c>
      <c r="B7" s="14"/>
      <c r="C7" s="14" t="s">
        <v>103</v>
      </c>
      <c r="D7" s="16">
        <v>0.79166666666666663</v>
      </c>
      <c r="E7" s="75"/>
      <c r="F7" s="48" t="s">
        <v>135</v>
      </c>
      <c r="G7" s="75"/>
      <c r="H7" s="208" t="s">
        <v>107</v>
      </c>
      <c r="I7" s="78">
        <v>0.60416666666666663</v>
      </c>
      <c r="J7" s="48">
        <f>COUNTIF(CLASS,("NC"))</f>
        <v>5</v>
      </c>
    </row>
    <row r="8" spans="1:42" ht="13">
      <c r="A8" s="14" t="s">
        <v>109</v>
      </c>
      <c r="B8" s="14"/>
      <c r="C8" s="14" t="s">
        <v>106</v>
      </c>
      <c r="D8" s="16">
        <v>0.79166666666666663</v>
      </c>
      <c r="E8" s="75"/>
      <c r="F8" s="48" t="s">
        <v>63</v>
      </c>
      <c r="G8" s="75"/>
      <c r="H8" s="73" t="s">
        <v>26</v>
      </c>
      <c r="I8" s="79" t="s">
        <v>26</v>
      </c>
      <c r="J8" s="48">
        <f>COUNTIF(CLASS,("RC"))</f>
        <v>0</v>
      </c>
    </row>
    <row r="9" spans="1:42" ht="14" thickBot="1">
      <c r="A9" s="14" t="s">
        <v>67</v>
      </c>
      <c r="B9" s="14"/>
      <c r="C9" s="14" t="s">
        <v>107</v>
      </c>
      <c r="D9" s="16">
        <v>0.79513888888888884</v>
      </c>
      <c r="E9" s="75"/>
      <c r="F9" s="43" t="s">
        <v>58</v>
      </c>
      <c r="G9" s="71"/>
      <c r="H9" s="71"/>
      <c r="I9" s="71"/>
      <c r="J9" s="43">
        <f>SUM(J3:J8)</f>
        <v>37</v>
      </c>
    </row>
    <row r="10" spans="1:42" s="24" customFormat="1" ht="15" thickTop="1" thickBot="1">
      <c r="A10" s="14" t="s">
        <v>63</v>
      </c>
      <c r="B10" s="14"/>
      <c r="C10" s="14" t="s">
        <v>26</v>
      </c>
      <c r="D10" s="17" t="s">
        <v>26</v>
      </c>
      <c r="E10" s="71"/>
      <c r="F10" s="71"/>
      <c r="G10" s="71"/>
      <c r="H10" s="71"/>
      <c r="I10" s="9"/>
      <c r="J10" s="9"/>
      <c r="K10" s="217" t="s">
        <v>33</v>
      </c>
      <c r="L10" s="218"/>
      <c r="M10" s="20"/>
      <c r="N10" s="20"/>
      <c r="O10" s="21"/>
      <c r="P10" s="21"/>
      <c r="Q10" s="21"/>
      <c r="R10" s="20"/>
      <c r="S10" s="20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0"/>
      <c r="AJ10" s="21"/>
      <c r="AK10" s="23"/>
      <c r="AL10" s="23"/>
      <c r="AM10" s="23"/>
      <c r="AN10" s="20"/>
      <c r="AP10" s="20"/>
    </row>
    <row r="11" spans="1:42" s="24" customFormat="1" ht="15" thickTop="1" thickBot="1">
      <c r="A11" s="18" t="s">
        <v>187</v>
      </c>
      <c r="B11" s="19" t="s">
        <v>187</v>
      </c>
      <c r="C11" s="19"/>
      <c r="D11" s="19" t="s">
        <v>27</v>
      </c>
      <c r="E11" s="19" t="s">
        <v>28</v>
      </c>
      <c r="F11" s="19" t="s">
        <v>29</v>
      </c>
      <c r="G11" s="19" t="s">
        <v>30</v>
      </c>
      <c r="H11" s="19" t="s">
        <v>187</v>
      </c>
      <c r="I11" s="19" t="s">
        <v>188</v>
      </c>
      <c r="J11" s="19"/>
      <c r="K11" s="51" t="s">
        <v>36</v>
      </c>
      <c r="L11" s="52" t="s">
        <v>37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P11" s="20"/>
    </row>
    <row r="12" spans="1:42" s="53" customFormat="1" ht="15" thickTop="1" thickBot="1">
      <c r="A12" s="25" t="s">
        <v>190</v>
      </c>
      <c r="B12" s="26" t="s">
        <v>186</v>
      </c>
      <c r="C12" s="26" t="s">
        <v>34</v>
      </c>
      <c r="D12" s="26" t="s">
        <v>35</v>
      </c>
      <c r="E12" s="27" t="s">
        <v>35</v>
      </c>
      <c r="F12" s="27" t="s">
        <v>35</v>
      </c>
      <c r="G12" s="27" t="s">
        <v>35</v>
      </c>
      <c r="H12" s="26" t="s">
        <v>191</v>
      </c>
      <c r="I12" s="26" t="s">
        <v>192</v>
      </c>
      <c r="J12" s="50" t="s">
        <v>189</v>
      </c>
    </row>
    <row r="13" spans="1:42" s="40" customFormat="1" ht="14" thickTop="1">
      <c r="A13" s="61" t="str">
        <f>Boat!A12</f>
        <v>ADAGIO</v>
      </c>
      <c r="B13" s="62" t="str">
        <f>Boat!H12</f>
        <v>Peter Gill</v>
      </c>
      <c r="C13" s="80" t="s">
        <v>62</v>
      </c>
      <c r="D13" s="81" t="str">
        <f t="shared" ref="D13:D16" si="0">VLOOKUP(CLASS,CLASS_START,2,FALSE)</f>
        <v>DNC</v>
      </c>
      <c r="E13" s="82"/>
      <c r="F13" s="81" t="e">
        <f t="shared" ref="F13:F16" si="1">+E13-D13</f>
        <v>#VALUE!</v>
      </c>
      <c r="G13" s="81" t="e">
        <f t="shared" ref="G13:G16" si="2">+(550/(550+J13))*F13</f>
        <v>#VALUE!</v>
      </c>
      <c r="H13" s="62" t="str">
        <f>Boat!B12</f>
        <v>Hanse 415</v>
      </c>
      <c r="I13" s="62">
        <f>Boat!C12</f>
        <v>415</v>
      </c>
      <c r="J13" s="206">
        <f>IF(C13="DNC",Boat!D12,IF(C13="RC",Boat!D12,IF(C13="NR",Boat!D12,IF(C13="NC",Boat!D12,Boat!F12))))</f>
        <v>105</v>
      </c>
    </row>
    <row r="14" spans="1:42" s="40" customFormat="1" ht="14" thickTop="1">
      <c r="A14" s="61" t="str">
        <f>Boat!A13</f>
        <v>ALLEGIANT</v>
      </c>
      <c r="B14" s="63" t="str">
        <f>Boat!H13</f>
        <v>Albert Bossar</v>
      </c>
      <c r="C14" s="80" t="s">
        <v>62</v>
      </c>
      <c r="D14" s="81" t="str">
        <f t="shared" si="0"/>
        <v>DNC</v>
      </c>
      <c r="E14" s="82"/>
      <c r="F14" s="81" t="e">
        <f t="shared" si="1"/>
        <v>#VALUE!</v>
      </c>
      <c r="G14" s="81" t="e">
        <f t="shared" si="2"/>
        <v>#VALUE!</v>
      </c>
      <c r="H14" s="63" t="str">
        <f>Boat!B13</f>
        <v>J/42</v>
      </c>
      <c r="I14" s="63">
        <f>Boat!C13</f>
        <v>93556</v>
      </c>
      <c r="J14" s="124">
        <f>IF(C14="DNC",Boat!D13,IF(C14="RC",Boat!D13,IF(C14="NR",Boat!D13,IF(C14="NC",Boat!D13,Boat!F13))))</f>
        <v>87</v>
      </c>
    </row>
    <row r="15" spans="1:42" s="40" customFormat="1" ht="14" thickTop="1">
      <c r="A15" s="61" t="str">
        <f>Boat!A14</f>
        <v>AMARA</v>
      </c>
      <c r="B15" s="63" t="str">
        <f>Boat!H14</f>
        <v>Michel Jichlinski</v>
      </c>
      <c r="C15" s="80" t="s">
        <v>62</v>
      </c>
      <c r="D15" s="81" t="str">
        <f t="shared" si="0"/>
        <v>DNC</v>
      </c>
      <c r="E15" s="126"/>
      <c r="F15" s="81" t="e">
        <f t="shared" si="1"/>
        <v>#VALUE!</v>
      </c>
      <c r="G15" s="81" t="e">
        <f t="shared" si="2"/>
        <v>#VALUE!</v>
      </c>
      <c r="H15" s="63" t="str">
        <f>Boat!B14</f>
        <v>J/100</v>
      </c>
      <c r="I15" s="63" t="str">
        <f>Boat!C14</f>
        <v>J/100</v>
      </c>
      <c r="J15" s="124">
        <f>IF(C15="DNC",Boat!D14,IF(C15="RC",Boat!D14,IF(C15="NR",Boat!D14,IF(C15="NC",Boat!D14,Boat!F14))))</f>
        <v>111</v>
      </c>
    </row>
    <row r="16" spans="1:42" s="40" customFormat="1" ht="14" thickTop="1">
      <c r="A16" s="61" t="str">
        <f>Boat!A15</f>
        <v>AURORA</v>
      </c>
      <c r="B16" s="63" t="str">
        <f>Boat!H15</f>
        <v>Dave Paroulek</v>
      </c>
      <c r="C16" s="80" t="s">
        <v>62</v>
      </c>
      <c r="D16" s="81" t="str">
        <f t="shared" si="0"/>
        <v>DNC</v>
      </c>
      <c r="E16" s="82"/>
      <c r="F16" s="81" t="e">
        <f t="shared" si="1"/>
        <v>#VALUE!</v>
      </c>
      <c r="G16" s="81" t="e">
        <f t="shared" si="2"/>
        <v>#VALUE!</v>
      </c>
      <c r="H16" s="63" t="str">
        <f>Boat!B15</f>
        <v>S2 7.9</v>
      </c>
      <c r="I16" s="63">
        <f>Boat!C15</f>
        <v>527</v>
      </c>
      <c r="J16" s="124">
        <f>IF(C16="DNC",Boat!D15,IF(C16="RC",Boat!D15,IF(C16="NR",Boat!D15,IF(C16="NC",Boat!D15,Boat!F15))))</f>
        <v>174</v>
      </c>
    </row>
    <row r="17" spans="1:10" s="40" customFormat="1" ht="14" thickTop="1">
      <c r="A17" s="61" t="str">
        <f>Boat!A16</f>
        <v>AVALON</v>
      </c>
      <c r="B17" s="63" t="str">
        <f>Boat!H16</f>
        <v>Jim Murtland</v>
      </c>
      <c r="C17" s="80" t="s">
        <v>62</v>
      </c>
      <c r="D17" s="81" t="str">
        <f t="shared" ref="D17:D49" si="3">VLOOKUP(CLASS,CLASS_START,2,FALSE)</f>
        <v>DNC</v>
      </c>
      <c r="E17" s="81"/>
      <c r="F17" s="81" t="e">
        <f t="shared" ref="F17:F49" si="4">+E17-D17</f>
        <v>#VALUE!</v>
      </c>
      <c r="G17" s="81" t="e">
        <f t="shared" ref="G17:G49" si="5">+(550/(550+J17))*F17</f>
        <v>#VALUE!</v>
      </c>
      <c r="H17" s="63" t="str">
        <f>Boat!B16</f>
        <v>Soverel 39</v>
      </c>
      <c r="I17" s="63">
        <f>Boat!C16</f>
        <v>32939</v>
      </c>
      <c r="J17" s="124">
        <f>IF(C17="DNC",Boat!D16,IF(C17="RC",Boat!D16,IF(C17="NR",Boat!D16,IF(C17="NC",Boat!D16,Boat!F16))))</f>
        <v>75</v>
      </c>
    </row>
    <row r="18" spans="1:10" s="40" customFormat="1" ht="14" thickTop="1">
      <c r="A18" s="61" t="str">
        <f>Boat!A17</f>
        <v>CANTATA</v>
      </c>
      <c r="B18" s="63" t="str">
        <f>Boat!H17</f>
        <v>Hank Chalkley</v>
      </c>
      <c r="C18" s="80" t="s">
        <v>62</v>
      </c>
      <c r="D18" s="81" t="str">
        <f t="shared" si="3"/>
        <v>DNC</v>
      </c>
      <c r="E18" s="82"/>
      <c r="F18" s="81" t="e">
        <f t="shared" si="4"/>
        <v>#VALUE!</v>
      </c>
      <c r="G18" s="81" t="e">
        <f t="shared" si="5"/>
        <v>#VALUE!</v>
      </c>
      <c r="H18" s="63" t="str">
        <f>Boat!B17</f>
        <v>Beneteau First 35s5</v>
      </c>
      <c r="I18" s="63">
        <f>Boat!C17</f>
        <v>110</v>
      </c>
      <c r="J18" s="124">
        <f>IF(C18="DNC",Boat!D17,IF(C18="RC",Boat!D17,IF(C18="NR",Boat!D17,IF(C18="NC",Boat!D17,Boat!F17))))</f>
        <v>132</v>
      </c>
    </row>
    <row r="19" spans="1:10" s="40" customFormat="1" ht="14" thickTop="1">
      <c r="A19" s="61" t="str">
        <f>Boat!A18</f>
        <v>CAROLINA BLUE</v>
      </c>
      <c r="B19" s="63" t="str">
        <f>Boat!H18</f>
        <v>Gerry Perez</v>
      </c>
      <c r="C19" s="80" t="s">
        <v>62</v>
      </c>
      <c r="D19" s="81" t="str">
        <f t="shared" si="3"/>
        <v>DNC</v>
      </c>
      <c r="E19" s="82"/>
      <c r="F19" s="81" t="e">
        <f t="shared" si="4"/>
        <v>#VALUE!</v>
      </c>
      <c r="G19" s="81" t="e">
        <f t="shared" si="5"/>
        <v>#VALUE!</v>
      </c>
      <c r="H19" s="63" t="str">
        <f>Boat!B18</f>
        <v>J/30</v>
      </c>
      <c r="I19" s="63">
        <f>Boat!C18</f>
        <v>476</v>
      </c>
      <c r="J19" s="124">
        <f>IF(C19="DNC",Boat!D18,IF(C19="RC",Boat!D18,IF(C19="NR",Boat!D18,IF(C19="NC",Boat!D18,Boat!F18))))</f>
        <v>153</v>
      </c>
    </row>
    <row r="20" spans="1:10" s="40" customFormat="1" ht="14" thickTop="1">
      <c r="A20" s="61" t="str">
        <f>Boat!A19</f>
        <v>CHAOTIC FLUX</v>
      </c>
      <c r="B20" s="63" t="str">
        <f>Boat!H19</f>
        <v>Jim Chen</v>
      </c>
      <c r="C20" s="80" t="s">
        <v>102</v>
      </c>
      <c r="D20" s="81">
        <f t="shared" si="3"/>
        <v>0.60416666666666663</v>
      </c>
      <c r="E20" s="82">
        <v>0.62783564814814818</v>
      </c>
      <c r="F20" s="81">
        <f t="shared" si="4"/>
        <v>2.3668981481481555E-2</v>
      </c>
      <c r="G20" s="81">
        <f t="shared" si="5"/>
        <v>2.1552880488104064E-2</v>
      </c>
      <c r="H20" s="63" t="str">
        <f>Boat!B19</f>
        <v>J/120</v>
      </c>
      <c r="I20" s="63">
        <f>Boat!C19</f>
        <v>51218</v>
      </c>
      <c r="J20" s="124">
        <f>IF(C20="DNC",Boat!D19,IF(C20="RC",Boat!D19,IF(C20="NR",Boat!D19,IF(C20="NC",Boat!D19,Boat!F19))))</f>
        <v>54</v>
      </c>
    </row>
    <row r="21" spans="1:10" s="40" customFormat="1" ht="14" thickTop="1">
      <c r="A21" s="61" t="str">
        <f>Boat!A20</f>
        <v>COYOTE</v>
      </c>
      <c r="B21" s="63" t="str">
        <f>Boat!H20</f>
        <v>Rich Griner</v>
      </c>
      <c r="C21" s="80" t="s">
        <v>62</v>
      </c>
      <c r="D21" s="81" t="str">
        <f t="shared" si="3"/>
        <v>DNC</v>
      </c>
      <c r="E21" s="82"/>
      <c r="F21" s="81" t="e">
        <f t="shared" si="4"/>
        <v>#VALUE!</v>
      </c>
      <c r="G21" s="81" t="e">
        <f t="shared" si="5"/>
        <v>#VALUE!</v>
      </c>
      <c r="H21" s="63" t="str">
        <f>Boat!B20</f>
        <v>C&amp;C 115</v>
      </c>
      <c r="I21" s="63">
        <f>Boat!C20</f>
        <v>93497</v>
      </c>
      <c r="J21" s="124">
        <f>IF(C21="DNC",Boat!D20,IF(C21="RC",Boat!D20,IF(C21="NR",Boat!D20,IF(C21="NC",Boat!D20,Boat!F20))))</f>
        <v>66</v>
      </c>
    </row>
    <row r="22" spans="1:10" s="40" customFormat="1" ht="14" thickTop="1">
      <c r="A22" s="61" t="str">
        <f>Boat!A21</f>
        <v>DELIRIUM</v>
      </c>
      <c r="B22" s="63" t="str">
        <f>Boat!H21</f>
        <v>David McCullough</v>
      </c>
      <c r="C22" s="80" t="s">
        <v>102</v>
      </c>
      <c r="D22" s="81">
        <f t="shared" si="3"/>
        <v>0.60416666666666663</v>
      </c>
      <c r="E22" s="82">
        <v>0.62847222222222221</v>
      </c>
      <c r="F22" s="81">
        <f t="shared" si="4"/>
        <v>2.430555555555558E-2</v>
      </c>
      <c r="G22" s="81">
        <f t="shared" si="5"/>
        <v>2.0985958485958509E-2</v>
      </c>
      <c r="H22" s="63" t="str">
        <f>Boat!B21</f>
        <v>J/33</v>
      </c>
      <c r="I22" s="63">
        <f>Boat!C21</f>
        <v>22</v>
      </c>
      <c r="J22" s="124">
        <f>IF(C22="DNC",Boat!D21,IF(C22="RC",Boat!D21,IF(C22="NR",Boat!D21,IF(C22="NC",Boat!D21,Boat!F21))))</f>
        <v>87</v>
      </c>
    </row>
    <row r="23" spans="1:10" s="40" customFormat="1" ht="12.75" customHeight="1" thickTop="1">
      <c r="A23" s="61" t="str">
        <f>Boat!A22</f>
        <v>ENDEAVOR</v>
      </c>
      <c r="B23" s="63" t="str">
        <f>Boat!H22</f>
        <v>Steve Howard</v>
      </c>
      <c r="C23" s="80" t="s">
        <v>62</v>
      </c>
      <c r="D23" s="81" t="str">
        <f t="shared" si="3"/>
        <v>DNC</v>
      </c>
      <c r="E23" s="82" t="s">
        <v>125</v>
      </c>
      <c r="F23" s="81" t="e">
        <f t="shared" si="4"/>
        <v>#VALUE!</v>
      </c>
      <c r="G23" s="81" t="e">
        <f t="shared" si="5"/>
        <v>#VALUE!</v>
      </c>
      <c r="H23" s="63" t="str">
        <f>Boat!B22</f>
        <v>Pearson 37</v>
      </c>
      <c r="I23" s="63">
        <f>Boat!C22</f>
        <v>32508</v>
      </c>
      <c r="J23" s="124">
        <f>IF(C23="DNC",Boat!D22,IF(C23="RC",Boat!D22,IF(C23="NR",Boat!D22,IF(C23="NC",Boat!D22,Boat!F22))))</f>
        <v>117</v>
      </c>
    </row>
    <row r="24" spans="1:10" s="40" customFormat="1" ht="14" thickTop="1">
      <c r="A24" s="61" t="str">
        <f>Boat!A23</f>
        <v>ENDLESS JOURNEY</v>
      </c>
      <c r="B24" s="63" t="str">
        <f>Boat!H23</f>
        <v>Sal Ambrosino</v>
      </c>
      <c r="C24" s="80" t="s">
        <v>62</v>
      </c>
      <c r="D24" s="81" t="str">
        <f t="shared" si="3"/>
        <v>DNC</v>
      </c>
      <c r="E24" s="126"/>
      <c r="F24" s="81" t="e">
        <f t="shared" si="4"/>
        <v>#VALUE!</v>
      </c>
      <c r="G24" s="81" t="e">
        <f t="shared" si="5"/>
        <v>#VALUE!</v>
      </c>
      <c r="H24" s="63" t="str">
        <f>Boat!B23</f>
        <v>Catalina 42</v>
      </c>
      <c r="I24" s="63">
        <f>Boat!C23</f>
        <v>400</v>
      </c>
      <c r="J24" s="124">
        <f>IF(C24="DNC",Boat!D23,IF(C24="RC",Boat!D23,IF(C24="NR",Boat!D23,IF(C24="NC",Boat!D23,Boat!F23))))</f>
        <v>117</v>
      </c>
    </row>
    <row r="25" spans="1:10" s="40" customFormat="1" ht="14" thickTop="1">
      <c r="A25" s="61" t="str">
        <f>Boat!A24</f>
        <v>GAIA</v>
      </c>
      <c r="B25" s="63" t="str">
        <f>Boat!H24</f>
        <v>Les Folio</v>
      </c>
      <c r="C25" s="80" t="s">
        <v>62</v>
      </c>
      <c r="D25" s="81" t="str">
        <f t="shared" si="3"/>
        <v>DNC</v>
      </c>
      <c r="E25" s="81"/>
      <c r="F25" s="81" t="e">
        <f t="shared" si="4"/>
        <v>#VALUE!</v>
      </c>
      <c r="G25" s="81" t="e">
        <f t="shared" si="5"/>
        <v>#VALUE!</v>
      </c>
      <c r="H25" s="63" t="str">
        <f>Boat!B24</f>
        <v>Catalina 380</v>
      </c>
      <c r="I25" s="63">
        <f>Boat!C24</f>
        <v>346</v>
      </c>
      <c r="J25" s="124">
        <f>IF(C25="DNC",Boat!D24,IF(C25="RC",Boat!D24,IF(C25="NR",Boat!D24,IF(C25="NC",Boat!D24,Boat!F24))))</f>
        <v>153</v>
      </c>
    </row>
    <row r="26" spans="1:10" s="40" customFormat="1" ht="14" thickTop="1">
      <c r="A26" s="61" t="str">
        <f>Boat!A25</f>
        <v>GLISSADE</v>
      </c>
      <c r="B26" s="63" t="str">
        <f>Boat!H25</f>
        <v>Kent Kunze</v>
      </c>
      <c r="C26" s="80" t="s">
        <v>62</v>
      </c>
      <c r="D26" s="81" t="str">
        <f t="shared" si="3"/>
        <v>DNC</v>
      </c>
      <c r="E26" s="82"/>
      <c r="F26" s="81" t="e">
        <f t="shared" si="4"/>
        <v>#VALUE!</v>
      </c>
      <c r="G26" s="81" t="e">
        <f t="shared" si="5"/>
        <v>#VALUE!</v>
      </c>
      <c r="H26" s="63" t="str">
        <f>Boat!B25</f>
        <v>J/32</v>
      </c>
      <c r="I26" s="63">
        <f>Boat!C25</f>
        <v>93040</v>
      </c>
      <c r="J26" s="124">
        <f>IF(C26="DNC",Boat!D25,IF(C26="RC",Boat!D25,IF(C26="NR",Boat!D25,IF(C26="NC",Boat!D25,Boat!F25))))</f>
        <v>144</v>
      </c>
    </row>
    <row r="27" spans="1:10" s="40" customFormat="1" ht="14" thickTop="1">
      <c r="A27" s="61" t="str">
        <f>Boat!A26</f>
        <v>JEROBOAM</v>
      </c>
      <c r="B27" s="63" t="str">
        <f>Boat!H26</f>
        <v>Laurent Givry</v>
      </c>
      <c r="C27" s="80" t="s">
        <v>62</v>
      </c>
      <c r="D27" s="81" t="str">
        <f t="shared" si="3"/>
        <v>DNC</v>
      </c>
      <c r="E27" s="81"/>
      <c r="F27" s="81" t="e">
        <f t="shared" si="4"/>
        <v>#VALUE!</v>
      </c>
      <c r="G27" s="81" t="e">
        <f t="shared" si="5"/>
        <v>#VALUE!</v>
      </c>
      <c r="H27" s="63" t="str">
        <f>Boat!B26</f>
        <v>Farr 400</v>
      </c>
      <c r="I27" s="63">
        <f>Boat!C26</f>
        <v>61017</v>
      </c>
      <c r="J27" s="124">
        <f>IF(C27="DNC",Boat!D26,IF(C27="RC",Boat!D26,IF(C27="NR",Boat!D26,IF(C27="NC",Boat!D26,Boat!F26))))</f>
        <v>-18</v>
      </c>
    </row>
    <row r="28" spans="1:10" s="40" customFormat="1" ht="14" thickTop="1">
      <c r="A28" s="61" t="str">
        <f>Boat!A27</f>
        <v>JUBILEE</v>
      </c>
      <c r="B28" s="63" t="str">
        <f>Boat!H27</f>
        <v>Keith Mayes</v>
      </c>
      <c r="C28" s="80" t="s">
        <v>102</v>
      </c>
      <c r="D28" s="81">
        <f t="shared" si="3"/>
        <v>0.60416666666666663</v>
      </c>
      <c r="E28" s="82">
        <v>0.62829861111111118</v>
      </c>
      <c r="F28" s="81">
        <f t="shared" si="4"/>
        <v>2.4131944444444553E-2</v>
      </c>
      <c r="G28" s="81">
        <f t="shared" si="5"/>
        <v>2.1134664720453031E-2</v>
      </c>
      <c r="H28" s="63" t="str">
        <f>Boat!B27</f>
        <v>Beneteau 36.7</v>
      </c>
      <c r="I28" s="63" t="str">
        <f>Boat!C27</f>
        <v>USA 52324</v>
      </c>
      <c r="J28" s="124">
        <f>IF(C28="DNC",Boat!D27,IF(C28="RC",Boat!D27,IF(C28="NR",Boat!D27,IF(C28="NC",Boat!D27,Boat!F27))))</f>
        <v>78</v>
      </c>
    </row>
    <row r="29" spans="1:10" s="40" customFormat="1" ht="14" thickTop="1">
      <c r="A29" s="61" t="str">
        <f>Boat!A28</f>
        <v>JUNKANOO</v>
      </c>
      <c r="B29" s="63" t="str">
        <f>Boat!H28</f>
        <v>Jeff Bowen</v>
      </c>
      <c r="C29" s="80" t="s">
        <v>62</v>
      </c>
      <c r="D29" s="81" t="str">
        <f t="shared" si="3"/>
        <v>DNC</v>
      </c>
      <c r="E29" s="81"/>
      <c r="F29" s="81" t="e">
        <f t="shared" si="4"/>
        <v>#VALUE!</v>
      </c>
      <c r="G29" s="81" t="e">
        <f t="shared" si="5"/>
        <v>#VALUE!</v>
      </c>
      <c r="H29" s="63" t="str">
        <f>Boat!B28</f>
        <v>Dehler 34</v>
      </c>
      <c r="I29" s="63">
        <f>Boat!C28</f>
        <v>12041</v>
      </c>
      <c r="J29" s="124">
        <f>IF(C29="DNC",Boat!D28,IF(C29="RC",Boat!D28,IF(C29="NR",Boat!D28,IF(C29="NC",Boat!D28,Boat!F28))))</f>
        <v>138</v>
      </c>
    </row>
    <row r="30" spans="1:10" s="40" customFormat="1" ht="12.75" customHeight="1" thickTop="1">
      <c r="A30" s="61" t="str">
        <f>Boat!A29</f>
        <v>KAYA</v>
      </c>
      <c r="B30" s="63" t="str">
        <f>Boat!H29</f>
        <v>John Uelmen</v>
      </c>
      <c r="C30" s="80" t="s">
        <v>62</v>
      </c>
      <c r="D30" s="81" t="str">
        <f t="shared" si="3"/>
        <v>DNC</v>
      </c>
      <c r="E30" s="81"/>
      <c r="F30" s="81" t="e">
        <f t="shared" si="4"/>
        <v>#VALUE!</v>
      </c>
      <c r="G30" s="81" t="e">
        <f t="shared" si="5"/>
        <v>#VALUE!</v>
      </c>
      <c r="H30" s="63" t="str">
        <f>Boat!B29</f>
        <v>Jeanneau 36</v>
      </c>
      <c r="I30" s="63">
        <f>Boat!C29</f>
        <v>52196</v>
      </c>
      <c r="J30" s="124">
        <f>IF(C30="DNC",Boat!D29,IF(C30="RC",Boat!D29,IF(C30="NR",Boat!D29,IF(C30="NC",Boat!D29,Boat!F29))))</f>
        <v>144</v>
      </c>
    </row>
    <row r="31" spans="1:10" s="40" customFormat="1" ht="14" thickTop="1">
      <c r="A31" s="61" t="str">
        <f>Boat!A30</f>
        <v>LADY GREY</v>
      </c>
      <c r="B31" s="63" t="str">
        <f>Boat!H30</f>
        <v>Joe Laun</v>
      </c>
      <c r="C31" s="80" t="s">
        <v>62</v>
      </c>
      <c r="D31" s="81" t="str">
        <f t="shared" si="3"/>
        <v>DNC</v>
      </c>
      <c r="E31" s="82"/>
      <c r="F31" s="81" t="e">
        <f t="shared" si="4"/>
        <v>#VALUE!</v>
      </c>
      <c r="G31" s="81" t="e">
        <f t="shared" si="5"/>
        <v>#VALUE!</v>
      </c>
      <c r="H31" s="63" t="str">
        <f>Boat!B30</f>
        <v>J/110</v>
      </c>
      <c r="I31" s="63" t="str">
        <f>Boat!C30</f>
        <v>USA 679</v>
      </c>
      <c r="J31" s="124">
        <f>IF(C31="DNC",Boat!D30,IF(C31="RC",Boat!D30,IF(C31="NR",Boat!D30,IF(C31="NC",Boat!D30,Boat!F30))))</f>
        <v>105</v>
      </c>
    </row>
    <row r="32" spans="1:10" s="40" customFormat="1" ht="14" thickTop="1">
      <c r="A32" s="61" t="str">
        <f>Boat!A31</f>
        <v>LIBERTY PREVAILS</v>
      </c>
      <c r="B32" s="63" t="str">
        <f>Boat!H31</f>
        <v>Eunice Lin</v>
      </c>
      <c r="C32" s="80" t="s">
        <v>62</v>
      </c>
      <c r="D32" s="81" t="str">
        <f t="shared" si="3"/>
        <v>DNC</v>
      </c>
      <c r="E32" s="82"/>
      <c r="F32" s="81" t="e">
        <f t="shared" si="4"/>
        <v>#VALUE!</v>
      </c>
      <c r="G32" s="81" t="e">
        <f t="shared" si="5"/>
        <v>#VALUE!</v>
      </c>
      <c r="H32" s="63" t="str">
        <f>Boat!B31</f>
        <v>Alerion Express 28</v>
      </c>
      <c r="I32" s="63">
        <f>Boat!C31</f>
        <v>342</v>
      </c>
      <c r="J32" s="124">
        <f>IF(C32="DNC",Boat!D31,IF(C32="RC",Boat!D31,IF(C32="NR",Boat!D31,IF(C32="NC",Boat!D31,Boat!F31))))</f>
        <v>180</v>
      </c>
    </row>
    <row r="33" spans="1:12" s="40" customFormat="1" ht="14" thickTop="1">
      <c r="A33" s="61" t="str">
        <f>Boat!A32</f>
        <v>MIRABELLE</v>
      </c>
      <c r="B33" s="63" t="str">
        <f>Boat!H32</f>
        <v>Bryan Martin</v>
      </c>
      <c r="C33" s="80" t="s">
        <v>62</v>
      </c>
      <c r="D33" s="81" t="str">
        <f t="shared" si="3"/>
        <v>DNC</v>
      </c>
      <c r="E33" s="81"/>
      <c r="F33" s="81" t="e">
        <f t="shared" si="4"/>
        <v>#VALUE!</v>
      </c>
      <c r="G33" s="81" t="e">
        <f t="shared" si="5"/>
        <v>#VALUE!</v>
      </c>
      <c r="H33" s="63" t="str">
        <f>Boat!B32</f>
        <v>Catalina 320</v>
      </c>
      <c r="I33" s="63">
        <f>Boat!C32</f>
        <v>93413</v>
      </c>
      <c r="J33" s="124">
        <f>IF(C33="DNC",Boat!D32,IF(C33="RC",Boat!D32,IF(C33="NR",Boat!D32,IF(C33="NC",Boat!D32,Boat!F32))))</f>
        <v>183</v>
      </c>
    </row>
    <row r="34" spans="1:12" s="40" customFormat="1" ht="14" thickTop="1">
      <c r="A34" s="61" t="str">
        <f>Boat!A33</f>
        <v>PUT-IN-BAY</v>
      </c>
      <c r="B34" s="63" t="str">
        <f>Boat!H33</f>
        <v>Bruce Trauben</v>
      </c>
      <c r="C34" s="80" t="s">
        <v>62</v>
      </c>
      <c r="D34" s="81" t="str">
        <f t="shared" si="3"/>
        <v>DNC</v>
      </c>
      <c r="E34" s="81"/>
      <c r="F34" s="81" t="e">
        <f t="shared" si="4"/>
        <v>#VALUE!</v>
      </c>
      <c r="G34" s="81" t="e">
        <f t="shared" si="5"/>
        <v>#VALUE!</v>
      </c>
      <c r="H34" s="63" t="str">
        <f>Boat!B33</f>
        <v>Bristol 29.9</v>
      </c>
      <c r="I34" s="63">
        <f>Boat!C33</f>
        <v>153</v>
      </c>
      <c r="J34" s="124">
        <f>IF(C34="DNC",Boat!D33,IF(C34="RC",Boat!D33,IF(C34="NR",Boat!D33,IF(C34="NC",Boat!D33,Boat!F33))))</f>
        <v>228</v>
      </c>
    </row>
    <row r="35" spans="1:12" s="40" customFormat="1" ht="14" thickTop="1">
      <c r="A35" s="61" t="str">
        <f>Boat!A34</f>
        <v>R. DIVERSION</v>
      </c>
      <c r="B35" s="63" t="str">
        <f>Boat!H34</f>
        <v>Scott Schenking</v>
      </c>
      <c r="C35" s="80" t="s">
        <v>62</v>
      </c>
      <c r="D35" s="81" t="str">
        <f t="shared" si="3"/>
        <v>DNC</v>
      </c>
      <c r="E35" s="81"/>
      <c r="F35" s="81" t="e">
        <f t="shared" si="4"/>
        <v>#VALUE!</v>
      </c>
      <c r="G35" s="81" t="e">
        <f t="shared" si="5"/>
        <v>#VALUE!</v>
      </c>
      <c r="H35" s="63" t="str">
        <f>Boat!B34</f>
        <v>Hunter Legend 35</v>
      </c>
      <c r="I35" s="63">
        <f>Boat!C34</f>
        <v>0</v>
      </c>
      <c r="J35" s="124">
        <f>IF(C35="DNC",Boat!D34,IF(C35="RC",Boat!D34,IF(C35="NR",Boat!D34,IF(C35="NC",Boat!D34,Boat!F34))))</f>
        <v>132</v>
      </c>
    </row>
    <row r="36" spans="1:12" s="40" customFormat="1" ht="14" thickTop="1">
      <c r="A36" s="61" t="str">
        <f>Boat!A35</f>
        <v>RED SKY</v>
      </c>
      <c r="B36" s="63" t="str">
        <f>Boat!H35</f>
        <v>Doug Ellmore</v>
      </c>
      <c r="C36" s="80" t="s">
        <v>62</v>
      </c>
      <c r="D36" s="81" t="str">
        <f t="shared" si="3"/>
        <v>DNC</v>
      </c>
      <c r="E36" s="81" t="s">
        <v>125</v>
      </c>
      <c r="F36" s="81" t="e">
        <f t="shared" si="4"/>
        <v>#VALUE!</v>
      </c>
      <c r="G36" s="81" t="e">
        <f t="shared" si="5"/>
        <v>#VALUE!</v>
      </c>
      <c r="H36" s="63" t="str">
        <f>Boat!B35</f>
        <v>C&amp;C 24</v>
      </c>
      <c r="I36" s="63">
        <f>Boat!C35</f>
        <v>102</v>
      </c>
      <c r="J36" s="124">
        <f>IF(C36="DNC",Boat!D35,IF(C36="RC",Boat!D35,IF(C36="NR",Boat!D35,IF(C36="NC",Boat!D35,Boat!F35))))</f>
        <v>234</v>
      </c>
    </row>
    <row r="37" spans="1:12" s="40" customFormat="1" ht="14" thickTop="1">
      <c r="A37" s="61" t="str">
        <f>Boat!A36</f>
        <v>RESILIENT</v>
      </c>
      <c r="B37" s="63" t="str">
        <f>Boat!H36</f>
        <v>Bob Spann</v>
      </c>
      <c r="C37" s="80" t="s">
        <v>62</v>
      </c>
      <c r="D37" s="81" t="str">
        <f t="shared" si="3"/>
        <v>DNC</v>
      </c>
      <c r="E37" s="81"/>
      <c r="F37" s="81" t="e">
        <f t="shared" si="4"/>
        <v>#VALUE!</v>
      </c>
      <c r="G37" s="81" t="e">
        <f t="shared" si="5"/>
        <v>#VALUE!</v>
      </c>
      <c r="H37" s="63" t="str">
        <f>Boat!B36</f>
        <v>Alerion Express 28-2</v>
      </c>
      <c r="I37" s="63">
        <f>Boat!C36</f>
        <v>192</v>
      </c>
      <c r="J37" s="124">
        <f>IF(C37="DNC",Boat!D36,IF(C37="RC",Boat!D36,IF(C37="NR",Boat!D36,IF(C37="NC",Boat!D36,Boat!F36))))</f>
        <v>174</v>
      </c>
    </row>
    <row r="38" spans="1:12" s="40" customFormat="1" ht="14" thickTop="1">
      <c r="A38" s="61" t="str">
        <f>Boat!A37</f>
        <v>SECOND WIND</v>
      </c>
      <c r="B38" s="63" t="str">
        <f>Boat!H37</f>
        <v>Joe Howell</v>
      </c>
      <c r="C38" s="80" t="s">
        <v>62</v>
      </c>
      <c r="D38" s="81" t="str">
        <f t="shared" si="3"/>
        <v>DNC</v>
      </c>
      <c r="E38" s="81"/>
      <c r="F38" s="81" t="e">
        <f t="shared" si="4"/>
        <v>#VALUE!</v>
      </c>
      <c r="G38" s="81" t="e">
        <f t="shared" si="5"/>
        <v>#VALUE!</v>
      </c>
      <c r="H38" s="63" t="str">
        <f>Boat!B37</f>
        <v>Jeanneau 39I</v>
      </c>
      <c r="I38" s="63">
        <f>Boat!C37</f>
        <v>10</v>
      </c>
      <c r="J38" s="124">
        <f>IF(C38="DNC",Boat!D37,IF(C38="RC",Boat!D37,IF(C38="NR",Boat!D37,IF(C38="NC",Boat!D37,Boat!F37))))</f>
        <v>156</v>
      </c>
    </row>
    <row r="39" spans="1:12" s="40" customFormat="1" ht="14" thickTop="1">
      <c r="A39" s="61" t="str">
        <f>Boat!A38</f>
        <v>SMOKE</v>
      </c>
      <c r="B39" s="63" t="str">
        <f>Boat!H38</f>
        <v>Jeff Jeglinski</v>
      </c>
      <c r="C39" s="80" t="s">
        <v>62</v>
      </c>
      <c r="D39" s="81" t="str">
        <f t="shared" si="3"/>
        <v>DNC</v>
      </c>
      <c r="E39" s="82"/>
      <c r="F39" s="81" t="e">
        <f t="shared" si="4"/>
        <v>#VALUE!</v>
      </c>
      <c r="G39" s="81" t="e">
        <f t="shared" si="5"/>
        <v>#VALUE!</v>
      </c>
      <c r="H39" s="63" t="str">
        <f>Boat!B38</f>
        <v>C&amp;C 27-3</v>
      </c>
      <c r="I39" s="63">
        <f>Boat!C38</f>
        <v>63233</v>
      </c>
      <c r="J39" s="124">
        <f>IF(C39="DNC",Boat!D38,IF(C39="RC",Boat!D38,IF(C39="NR",Boat!D38,IF(C39="NC",Boat!D38,Boat!F38))))</f>
        <v>180</v>
      </c>
    </row>
    <row r="40" spans="1:12" ht="14" thickTop="1">
      <c r="A40" s="61" t="str">
        <f>Boat!A39</f>
        <v>SPIRIT</v>
      </c>
      <c r="B40" s="63" t="str">
        <f>Boat!H39</f>
        <v>Tom Wiltshire</v>
      </c>
      <c r="C40" s="80" t="s">
        <v>62</v>
      </c>
      <c r="D40" s="81" t="str">
        <f t="shared" si="3"/>
        <v>DNC</v>
      </c>
      <c r="E40" s="81" t="s">
        <v>125</v>
      </c>
      <c r="F40" s="81" t="e">
        <f t="shared" si="4"/>
        <v>#VALUE!</v>
      </c>
      <c r="G40" s="81" t="e">
        <f t="shared" si="5"/>
        <v>#VALUE!</v>
      </c>
      <c r="H40" s="63" t="str">
        <f>Boat!B39</f>
        <v>Ticon 30</v>
      </c>
      <c r="I40" s="63" t="str">
        <f>Boat!C39</f>
        <v>USA 309</v>
      </c>
      <c r="J40" s="124">
        <f>IF(C40="DNC",Boat!D39,IF(C40="RC",Boat!D39,IF(C40="NR",Boat!D39,IF(C40="NC",Boat!D39,Boat!F39))))</f>
        <v>189</v>
      </c>
      <c r="K40" s="32"/>
      <c r="L40" s="33"/>
    </row>
    <row r="41" spans="1:12" ht="14" thickTop="1">
      <c r="A41" s="61" t="str">
        <f>Boat!A40</f>
        <v>SPOOK</v>
      </c>
      <c r="B41" s="63" t="str">
        <f>Boat!H40</f>
        <v>Rich Ordeman</v>
      </c>
      <c r="C41" s="80" t="s">
        <v>62</v>
      </c>
      <c r="D41" s="81" t="str">
        <f t="shared" si="3"/>
        <v>DNC</v>
      </c>
      <c r="E41" s="82"/>
      <c r="F41" s="81" t="e">
        <f t="shared" si="4"/>
        <v>#VALUE!</v>
      </c>
      <c r="G41" s="81" t="e">
        <f t="shared" si="5"/>
        <v>#VALUE!</v>
      </c>
      <c r="H41" s="63" t="str">
        <f>Boat!B40</f>
        <v>Beneteau First 29</v>
      </c>
      <c r="I41" s="63">
        <f>Boat!C40</f>
        <v>63306</v>
      </c>
      <c r="J41" s="124">
        <f>IF(C41="DNC",Boat!D40,IF(C41="RC",Boat!D40,IF(C41="NR",Boat!D40,IF(C41="NC",Boat!D40,Boat!F40))))</f>
        <v>168</v>
      </c>
      <c r="K41" s="32"/>
      <c r="L41" s="33"/>
    </row>
    <row r="42" spans="1:12" ht="14" thickTop="1">
      <c r="A42" s="61" t="str">
        <f>Boat!A41</f>
        <v>TUANIS</v>
      </c>
      <c r="B42" s="63" t="str">
        <f>Boat!H41</f>
        <v>Dmitrii Kischukov</v>
      </c>
      <c r="C42" s="80" t="s">
        <v>62</v>
      </c>
      <c r="D42" s="81" t="str">
        <f t="shared" si="3"/>
        <v>DNC</v>
      </c>
      <c r="E42" s="81"/>
      <c r="F42" s="81" t="e">
        <f t="shared" si="4"/>
        <v>#VALUE!</v>
      </c>
      <c r="G42" s="81" t="e">
        <f t="shared" si="5"/>
        <v>#VALUE!</v>
      </c>
      <c r="H42" s="63" t="str">
        <f>Boat!B41</f>
        <v>Pearson 30</v>
      </c>
      <c r="I42" s="63" t="str">
        <f>Boat!C41</f>
        <v>P30</v>
      </c>
      <c r="J42" s="124">
        <f>IF(C42="DNC",Boat!D41,IF(C42="RC",Boat!D41,IF(C42="NR",Boat!D41,IF(C42="NC",Boat!D41,Boat!F41))))</f>
        <v>174</v>
      </c>
      <c r="K42" s="32"/>
      <c r="L42" s="33"/>
    </row>
    <row r="43" spans="1:12" ht="14" thickTop="1">
      <c r="A43" s="61" t="str">
        <f>Boat!A42</f>
        <v>UNCLOUDY DAY</v>
      </c>
      <c r="B43" s="63" t="str">
        <f>Boat!H42</f>
        <v>Will Battle</v>
      </c>
      <c r="C43" s="80" t="s">
        <v>62</v>
      </c>
      <c r="D43" s="81" t="str">
        <f t="shared" si="3"/>
        <v>DNC</v>
      </c>
      <c r="E43" s="82"/>
      <c r="F43" s="81" t="e">
        <f t="shared" si="4"/>
        <v>#VALUE!</v>
      </c>
      <c r="G43" s="81" t="e">
        <f t="shared" si="5"/>
        <v>#VALUE!</v>
      </c>
      <c r="H43" s="63" t="str">
        <f>Boat!B42</f>
        <v>J/30</v>
      </c>
      <c r="I43" s="63">
        <f>Boat!C42</f>
        <v>40585</v>
      </c>
      <c r="J43" s="124">
        <f>IF(C43="DNC",Boat!D42,IF(C43="RC",Boat!D42,IF(C43="NR",Boat!D42,IF(C43="NC",Boat!D42,Boat!F42))))</f>
        <v>147</v>
      </c>
      <c r="K43" s="32"/>
      <c r="L43" s="33"/>
    </row>
    <row r="44" spans="1:12" ht="14" thickTop="1">
      <c r="A44" s="61" t="str">
        <f>Boat!A43</f>
        <v>VELOCITY</v>
      </c>
      <c r="B44" s="63" t="str">
        <f>Boat!H43</f>
        <v>John Schafer</v>
      </c>
      <c r="C44" s="80" t="s">
        <v>62</v>
      </c>
      <c r="D44" s="81" t="str">
        <f t="shared" si="3"/>
        <v>DNC</v>
      </c>
      <c r="E44" s="81"/>
      <c r="F44" s="81" t="e">
        <f t="shared" si="4"/>
        <v>#VALUE!</v>
      </c>
      <c r="G44" s="81" t="e">
        <f t="shared" si="5"/>
        <v>#VALUE!</v>
      </c>
      <c r="H44" s="63" t="str">
        <f>Boat!B43</f>
        <v>Catalina 445</v>
      </c>
      <c r="I44" s="63">
        <f>Boat!C43</f>
        <v>54</v>
      </c>
      <c r="J44" s="124">
        <f>IF(C44="DNC",Boat!D43,IF(C44="RC",Boat!D43,IF(C44="NR",Boat!D43,IF(C44="NC",Boat!D43,Boat!F43))))</f>
        <v>135</v>
      </c>
      <c r="K44" s="32"/>
      <c r="L44" s="33"/>
    </row>
    <row r="45" spans="1:12" ht="14" thickTop="1">
      <c r="A45" s="61" t="str">
        <f>Boat!A44</f>
        <v>VITA BREVIS</v>
      </c>
      <c r="B45" s="63" t="str">
        <f>Boat!H44</f>
        <v>Chris Rerro</v>
      </c>
      <c r="C45" s="80" t="s">
        <v>62</v>
      </c>
      <c r="D45" s="81" t="str">
        <f t="shared" si="3"/>
        <v>DNC</v>
      </c>
      <c r="E45" s="81"/>
      <c r="F45" s="81" t="e">
        <f t="shared" si="4"/>
        <v>#VALUE!</v>
      </c>
      <c r="G45" s="81" t="e">
        <f t="shared" si="5"/>
        <v>#VALUE!</v>
      </c>
      <c r="H45" s="63" t="str">
        <f>Boat!B44</f>
        <v>Seidelman 30T</v>
      </c>
      <c r="I45" s="63">
        <f>Boat!C44</f>
        <v>64</v>
      </c>
      <c r="J45" s="124">
        <f>IF(C45="DNC",Boat!D44,IF(C45="RC",Boat!D44,IF(C45="NR",Boat!D44,IF(C45="NC",Boat!D44,Boat!F44))))</f>
        <v>207</v>
      </c>
      <c r="K45" s="32"/>
      <c r="L45" s="33"/>
    </row>
    <row r="46" spans="1:12" ht="14" thickTop="1">
      <c r="A46" s="61" t="s">
        <v>123</v>
      </c>
      <c r="B46" s="63" t="s">
        <v>146</v>
      </c>
      <c r="C46" s="80" t="s">
        <v>102</v>
      </c>
      <c r="D46" s="81">
        <f t="shared" si="3"/>
        <v>0.60416666666666663</v>
      </c>
      <c r="E46" s="82">
        <v>0.63195601851851857</v>
      </c>
      <c r="F46" s="81">
        <f t="shared" si="4"/>
        <v>2.778935185185194E-2</v>
      </c>
      <c r="G46" s="81">
        <f t="shared" si="5"/>
        <v>2.1741313682103226E-2</v>
      </c>
      <c r="H46" s="63" t="s">
        <v>124</v>
      </c>
      <c r="I46" s="63">
        <v>63230</v>
      </c>
      <c r="J46" s="124">
        <v>153</v>
      </c>
      <c r="K46" s="32"/>
      <c r="L46" s="33"/>
    </row>
    <row r="47" spans="1:12" ht="14" thickTop="1">
      <c r="A47" s="61" t="str">
        <f>Boat!A45</f>
        <v>WHOOSH</v>
      </c>
      <c r="B47" s="63" t="str">
        <f>Boat!H45</f>
        <v>Bev Wright</v>
      </c>
      <c r="C47" s="80" t="s">
        <v>102</v>
      </c>
      <c r="D47" s="81">
        <f t="shared" si="3"/>
        <v>0.60416666666666663</v>
      </c>
      <c r="E47" s="81">
        <v>0.63782407407407404</v>
      </c>
      <c r="F47" s="81">
        <f t="shared" si="4"/>
        <v>3.3657407407407414E-2</v>
      </c>
      <c r="G47" s="81">
        <f t="shared" si="5"/>
        <v>2.5358320649416545E-2</v>
      </c>
      <c r="H47" s="63" t="str">
        <f>Boat!B45</f>
        <v>Catalina 320</v>
      </c>
      <c r="I47" s="63">
        <f>Boat!C45</f>
        <v>15</v>
      </c>
      <c r="J47" s="124">
        <f>IF(C47="DNC",Boat!D45,IF(C47="RC",Boat!D45,IF(C47="NR",Boat!D45,IF(C47="NC",Boat!D45,Boat!F45))))</f>
        <v>180</v>
      </c>
      <c r="K47" s="32"/>
      <c r="L47" s="33"/>
    </row>
    <row r="48" spans="1:12" ht="14" thickTop="1">
      <c r="A48" s="61" t="str">
        <f>Boat!A46</f>
        <v xml:space="preserve">WILD GOOSE </v>
      </c>
      <c r="B48" s="63" t="str">
        <f>Boat!H46</f>
        <v>Jim Gander</v>
      </c>
      <c r="C48" s="80" t="s">
        <v>62</v>
      </c>
      <c r="D48" s="81" t="str">
        <f t="shared" si="3"/>
        <v>DNC</v>
      </c>
      <c r="E48" s="81"/>
      <c r="F48" s="81" t="e">
        <f t="shared" si="4"/>
        <v>#VALUE!</v>
      </c>
      <c r="G48" s="81" t="e">
        <f t="shared" si="5"/>
        <v>#VALUE!</v>
      </c>
      <c r="H48" s="63" t="str">
        <f>Boat!B46</f>
        <v>Niagara 35</v>
      </c>
      <c r="I48" s="63">
        <f>Boat!C46</f>
        <v>26</v>
      </c>
      <c r="J48" s="124">
        <f>IF(C48="DNC",Boat!D46,IF(C48="RC",Boat!D46,IF(C48="NR",Boat!D46,IF(C48="NC",Boat!D46,Boat!F46))))</f>
        <v>153</v>
      </c>
      <c r="K48" s="32"/>
      <c r="L48" s="33"/>
    </row>
    <row r="49" spans="1:12" ht="14" thickTop="1">
      <c r="A49" s="61" t="str">
        <f>Boat!A47</f>
        <v>WINDS OF CHANGE</v>
      </c>
      <c r="B49" s="63" t="str">
        <f>Boat!H47</f>
        <v>Matt Smith</v>
      </c>
      <c r="C49" s="80" t="s">
        <v>62</v>
      </c>
      <c r="D49" s="81" t="str">
        <f t="shared" si="3"/>
        <v>DNC</v>
      </c>
      <c r="E49" s="81"/>
      <c r="F49" s="81" t="e">
        <f t="shared" si="4"/>
        <v>#VALUE!</v>
      </c>
      <c r="G49" s="81" t="e">
        <f t="shared" si="5"/>
        <v>#VALUE!</v>
      </c>
      <c r="H49" s="63" t="str">
        <f>Boat!B47</f>
        <v>Hunter 30-2</v>
      </c>
      <c r="I49" s="63">
        <f>Boat!C47</f>
        <v>30</v>
      </c>
      <c r="J49" s="124">
        <f>IF(C49="DNC",Boat!D47,IF(C49="RC",Boat!D47,IF(C49="NR",Boat!D47,IF(C49="NC",Boat!D47,Boat!F47))))</f>
        <v>180</v>
      </c>
      <c r="K49" s="32"/>
      <c r="L49" s="33"/>
    </row>
    <row r="50" spans="1:12" ht="13">
      <c r="A50" s="61"/>
      <c r="B50" s="63"/>
      <c r="C50" s="80"/>
      <c r="D50" s="81"/>
      <c r="E50" s="82"/>
      <c r="F50" s="81"/>
      <c r="G50" s="81"/>
      <c r="H50" s="63"/>
      <c r="I50" s="63"/>
      <c r="J50" s="63"/>
      <c r="K50" s="32"/>
      <c r="L50" s="33"/>
    </row>
    <row r="51" spans="1:12" ht="13">
      <c r="A51" s="61"/>
      <c r="B51" s="63"/>
      <c r="C51" s="80"/>
      <c r="D51" s="81"/>
      <c r="E51" s="82"/>
      <c r="F51" s="81"/>
      <c r="G51" s="81"/>
      <c r="H51" s="63"/>
      <c r="I51" s="63"/>
      <c r="J51" s="63"/>
      <c r="K51" s="32"/>
      <c r="L51" s="33"/>
    </row>
    <row r="52" spans="1:12" ht="13">
      <c r="A52" s="61"/>
      <c r="B52" s="63"/>
      <c r="C52" s="80"/>
      <c r="D52" s="81"/>
      <c r="E52" s="82"/>
      <c r="F52" s="81"/>
      <c r="G52" s="81"/>
      <c r="H52" s="63"/>
      <c r="I52" s="63"/>
      <c r="J52" s="63"/>
      <c r="K52" s="32"/>
      <c r="L52" s="33"/>
    </row>
    <row r="53" spans="1:12" ht="13">
      <c r="A53" s="61"/>
      <c r="B53" s="63"/>
      <c r="C53" s="80"/>
      <c r="D53" s="81"/>
      <c r="E53" s="82"/>
      <c r="F53" s="81"/>
      <c r="G53" s="81"/>
      <c r="H53" s="63"/>
      <c r="I53" s="63"/>
      <c r="J53" s="63"/>
      <c r="K53" s="32"/>
      <c r="L53" s="33"/>
    </row>
    <row r="54" spans="1:12" ht="13">
      <c r="A54" s="61"/>
      <c r="B54" s="63"/>
      <c r="C54" s="80"/>
      <c r="D54" s="81"/>
      <c r="E54" s="82"/>
      <c r="F54" s="81"/>
      <c r="G54" s="81"/>
      <c r="H54" s="63"/>
      <c r="I54" s="63"/>
      <c r="J54" s="63"/>
      <c r="K54" s="32"/>
      <c r="L54" s="33"/>
    </row>
    <row r="55" spans="1:12" ht="13">
      <c r="A55" s="61"/>
      <c r="B55" s="63"/>
      <c r="C55" s="80"/>
      <c r="D55" s="81"/>
      <c r="E55" s="82"/>
      <c r="F55" s="81"/>
      <c r="G55" s="81"/>
      <c r="H55" s="63"/>
      <c r="I55" s="63"/>
      <c r="J55" s="63"/>
      <c r="K55" s="32"/>
      <c r="L55" s="33"/>
    </row>
    <row r="56" spans="1:12" ht="13">
      <c r="A56" s="61"/>
      <c r="B56" s="63"/>
      <c r="C56" s="80"/>
      <c r="D56" s="81"/>
      <c r="E56" s="82"/>
      <c r="F56" s="81"/>
      <c r="G56" s="81"/>
      <c r="H56" s="63"/>
      <c r="I56" s="63"/>
      <c r="J56" s="63"/>
      <c r="K56" s="32"/>
      <c r="L56" s="33"/>
    </row>
    <row r="57" spans="1:12" ht="13">
      <c r="A57" s="28"/>
      <c r="B57" s="47"/>
      <c r="C57" s="80"/>
      <c r="D57" s="81"/>
      <c r="E57" s="84"/>
      <c r="F57" s="83"/>
      <c r="G57" s="81"/>
      <c r="H57" s="32"/>
      <c r="I57" s="32"/>
      <c r="J57" s="32"/>
      <c r="K57" s="32"/>
      <c r="L57" s="33"/>
    </row>
    <row r="58" spans="1:12" ht="13">
      <c r="A58" s="28"/>
      <c r="B58" s="47"/>
      <c r="C58" s="80"/>
      <c r="D58" s="81"/>
      <c r="E58" s="84"/>
      <c r="F58" s="83"/>
      <c r="G58" s="81"/>
      <c r="H58" s="32"/>
      <c r="I58" s="32"/>
      <c r="J58" s="32"/>
      <c r="K58" s="32"/>
      <c r="L58" s="33"/>
    </row>
    <row r="59" spans="1:12" ht="13">
      <c r="A59" s="28"/>
      <c r="B59" s="47"/>
      <c r="C59" s="80"/>
      <c r="D59" s="81"/>
      <c r="E59" s="84"/>
      <c r="F59" s="83"/>
      <c r="G59" s="81"/>
      <c r="H59" s="32"/>
      <c r="I59" s="32"/>
      <c r="J59" s="32"/>
      <c r="K59" s="32"/>
      <c r="L59" s="33"/>
    </row>
    <row r="60" spans="1:12" ht="13">
      <c r="A60" s="28"/>
      <c r="B60" s="47"/>
      <c r="C60" s="80"/>
      <c r="D60" s="81"/>
      <c r="E60" s="84"/>
      <c r="F60" s="83"/>
      <c r="G60" s="83"/>
      <c r="H60" s="32"/>
      <c r="I60" s="32"/>
      <c r="J60" s="32"/>
      <c r="K60" s="32"/>
      <c r="L60" s="33"/>
    </row>
    <row r="61" spans="1:12" ht="13">
      <c r="A61" s="28"/>
      <c r="B61" s="47"/>
      <c r="C61" s="80"/>
      <c r="D61" s="81"/>
      <c r="E61" s="84"/>
      <c r="F61" s="83"/>
      <c r="G61" s="83"/>
      <c r="H61" s="32"/>
      <c r="I61" s="32"/>
      <c r="J61" s="32"/>
      <c r="K61" s="32"/>
      <c r="L61" s="33"/>
    </row>
    <row r="62" spans="1:12" ht="13">
      <c r="A62" s="28"/>
      <c r="B62" s="47"/>
      <c r="C62" s="80"/>
      <c r="D62" s="81"/>
      <c r="E62" s="84"/>
      <c r="F62" s="83"/>
      <c r="G62" s="83"/>
      <c r="H62" s="32"/>
      <c r="I62" s="32"/>
      <c r="J62" s="32"/>
      <c r="K62" s="32"/>
      <c r="L62" s="33"/>
    </row>
    <row r="63" spans="1:12" ht="13">
      <c r="A63" s="28"/>
      <c r="B63" s="47"/>
      <c r="C63" s="85"/>
      <c r="D63" s="81"/>
      <c r="E63" s="86"/>
      <c r="F63" s="83"/>
      <c r="G63" s="83"/>
      <c r="H63" s="32"/>
      <c r="I63" s="32"/>
      <c r="J63" s="32"/>
      <c r="K63" s="32"/>
      <c r="L63" s="33"/>
    </row>
    <row r="64" spans="1:12" ht="13">
      <c r="A64" s="28"/>
      <c r="B64" s="47"/>
      <c r="C64" s="85"/>
      <c r="D64" s="81"/>
      <c r="E64" s="86"/>
      <c r="F64" s="83"/>
      <c r="G64" s="83"/>
      <c r="H64" s="32"/>
      <c r="I64" s="32"/>
      <c r="J64" s="32"/>
    </row>
    <row r="65" spans="1:10" ht="13">
      <c r="A65" s="28"/>
      <c r="B65" s="47"/>
      <c r="C65" s="85"/>
      <c r="D65" s="81"/>
      <c r="E65" s="86"/>
      <c r="F65" s="83"/>
      <c r="G65" s="83"/>
      <c r="H65" s="32"/>
      <c r="I65" s="32"/>
      <c r="J65" s="32"/>
    </row>
    <row r="66" spans="1:10" ht="13">
      <c r="A66" s="28"/>
      <c r="B66" s="47"/>
      <c r="C66" s="85"/>
      <c r="D66" s="81"/>
      <c r="E66" s="86"/>
      <c r="F66" s="83"/>
      <c r="G66" s="83"/>
      <c r="H66" s="32"/>
      <c r="I66" s="32"/>
      <c r="J66" s="32"/>
    </row>
    <row r="67" spans="1:10" ht="13">
      <c r="A67" s="28"/>
      <c r="B67" s="47"/>
      <c r="C67" s="85"/>
      <c r="D67" s="81"/>
      <c r="E67" s="86"/>
      <c r="F67" s="83"/>
      <c r="G67" s="83"/>
      <c r="H67" s="32"/>
      <c r="I67" s="32"/>
      <c r="J67" s="32"/>
    </row>
    <row r="68" spans="1:10" ht="13">
      <c r="A68" s="28"/>
      <c r="B68" s="47"/>
      <c r="C68" s="85"/>
      <c r="D68" s="81"/>
      <c r="E68" s="86"/>
      <c r="F68" s="83"/>
      <c r="G68" s="83"/>
      <c r="H68" s="32"/>
      <c r="I68" s="32"/>
      <c r="J68" s="32"/>
    </row>
    <row r="69" spans="1:10" ht="13">
      <c r="A69" s="28"/>
      <c r="B69" s="47"/>
      <c r="C69" s="85"/>
      <c r="D69" s="81"/>
      <c r="E69" s="86"/>
      <c r="F69" s="83"/>
      <c r="G69" s="83"/>
      <c r="H69" s="32"/>
      <c r="I69" s="32"/>
      <c r="J69" s="32"/>
    </row>
    <row r="70" spans="1:10" ht="13">
      <c r="A70" s="28"/>
      <c r="B70" s="47"/>
      <c r="C70" s="85"/>
      <c r="D70" s="81"/>
      <c r="E70" s="86"/>
      <c r="F70" s="83"/>
      <c r="G70" s="83"/>
      <c r="H70" s="32"/>
      <c r="I70" s="32"/>
      <c r="J70" s="32"/>
    </row>
    <row r="71" spans="1:10" ht="13">
      <c r="A71" s="28"/>
      <c r="B71" s="47"/>
      <c r="C71" s="85"/>
      <c r="D71" s="81"/>
      <c r="E71" s="86"/>
      <c r="F71" s="83"/>
      <c r="G71" s="83"/>
      <c r="H71" s="32"/>
      <c r="I71" s="32"/>
      <c r="J71" s="32"/>
    </row>
    <row r="72" spans="1:10" ht="13">
      <c r="A72" s="28"/>
      <c r="B72" s="47"/>
      <c r="C72" s="85"/>
      <c r="D72" s="81"/>
      <c r="E72" s="86"/>
      <c r="F72" s="83"/>
      <c r="G72" s="83"/>
      <c r="H72" s="32"/>
      <c r="I72" s="32"/>
      <c r="J72" s="32"/>
    </row>
  </sheetData>
  <sheetCalcPr fullCalcOnLoad="1"/>
  <sortState ref="A17:J49">
    <sortCondition ref="A17:A49"/>
  </sortState>
  <mergeCells count="2">
    <mergeCell ref="K10:L10"/>
    <mergeCell ref="G1:H1"/>
  </mergeCells>
  <phoneticPr fontId="13"/>
  <dataValidations xWindow="111" yWindow="290" count="2">
    <dataValidation type="list" errorStyle="warning" allowBlank="1" showInputMessage="1" showErrorMessage="1" errorTitle="Class Entry Error" error="Only GA, GB, SA, SB, RC, and DNS are valid entries." promptTitle="Register Boat" prompt="Select Class" sqref="C12">
      <formula1>$C$5:$C$10</formula1>
    </dataValidation>
    <dataValidation type="list" errorStyle="warning" allowBlank="1" showInputMessage="1" showErrorMessage="1" errorTitle="Class Entry Error" error="Only GA, GB, SA, SB, RC, and DNS are valid entries." promptTitle="Register" prompt="   Select Class_x000d_     From List_x000d_(Click on Arrow)" sqref="C13:C72">
      <formula1>$C$5:$C$10</formula1>
    </dataValidation>
  </dataValidations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O92"/>
  <sheetViews>
    <sheetView tabSelected="1" workbookViewId="0">
      <selection activeCell="I21" sqref="I21"/>
    </sheetView>
  </sheetViews>
  <sheetFormatPr baseColWidth="10" defaultColWidth="0" defaultRowHeight="12"/>
  <cols>
    <col min="1" max="1" width="2.33203125" style="9" customWidth="1"/>
    <col min="2" max="2" width="17.5" style="9" customWidth="1"/>
    <col min="3" max="3" width="24.83203125" style="9" customWidth="1"/>
    <col min="4" max="7" width="9" style="9" customWidth="1"/>
    <col min="8" max="8" width="10.33203125" style="9" customWidth="1"/>
    <col min="9" max="9" width="20.83203125" style="9" customWidth="1"/>
    <col min="10" max="10" width="10.5" style="9" customWidth="1"/>
    <col min="11" max="11" width="9.1640625" style="9" customWidth="1"/>
    <col min="12" max="13" width="8.6640625" style="9" customWidth="1"/>
    <col min="14" max="14" width="2.33203125" style="9" customWidth="1"/>
    <col min="15" max="41" width="8.6640625" style="9" hidden="1" customWidth="1"/>
    <col min="42" max="16384" width="8.83203125" style="9" hidden="1"/>
  </cols>
  <sheetData>
    <row r="1" spans="1:41" ht="17.25" customHeight="1">
      <c r="H1" s="43" t="s">
        <v>200</v>
      </c>
      <c r="I1" s="219">
        <v>43267</v>
      </c>
      <c r="J1" s="220"/>
      <c r="K1" s="43"/>
      <c r="L1" s="43"/>
      <c r="M1" s="43"/>
    </row>
    <row r="2" spans="1:41" ht="13">
      <c r="H2" s="43" t="s">
        <v>201</v>
      </c>
      <c r="I2" s="74" t="s">
        <v>70</v>
      </c>
      <c r="J2" s="43"/>
      <c r="K2" s="43"/>
      <c r="L2" s="43"/>
      <c r="M2" s="43"/>
    </row>
    <row r="3" spans="1:41" ht="13">
      <c r="E3" s="43"/>
      <c r="F3" s="43"/>
      <c r="H3" s="43" t="s">
        <v>202</v>
      </c>
      <c r="I3" s="48" t="s">
        <v>154</v>
      </c>
      <c r="J3" s="48" t="s">
        <v>71</v>
      </c>
      <c r="K3" s="43"/>
      <c r="L3" s="43">
        <v>0</v>
      </c>
      <c r="M3" s="43"/>
    </row>
    <row r="4" spans="1:41" ht="13">
      <c r="E4" s="43"/>
      <c r="F4" s="43"/>
      <c r="H4" s="43"/>
      <c r="I4" s="43" t="s">
        <v>155</v>
      </c>
      <c r="J4" s="48" t="s">
        <v>72</v>
      </c>
      <c r="K4" s="43"/>
      <c r="L4" s="48">
        <v>0</v>
      </c>
    </row>
    <row r="5" spans="1:41" ht="13">
      <c r="B5" s="71"/>
      <c r="C5" s="71"/>
      <c r="D5" s="71"/>
      <c r="E5" s="43"/>
      <c r="F5" s="43"/>
      <c r="H5" s="43"/>
      <c r="I5" s="43" t="s">
        <v>160</v>
      </c>
      <c r="J5" s="48" t="s">
        <v>156</v>
      </c>
      <c r="K5" s="43"/>
      <c r="L5" s="48">
        <v>5</v>
      </c>
    </row>
    <row r="6" spans="1:41" ht="13">
      <c r="B6" s="14" t="s">
        <v>197</v>
      </c>
      <c r="C6" s="14" t="s">
        <v>198</v>
      </c>
      <c r="D6" s="15" t="s">
        <v>198</v>
      </c>
      <c r="H6" s="43" t="s">
        <v>203</v>
      </c>
      <c r="I6" s="43" t="s">
        <v>157</v>
      </c>
      <c r="J6" s="48" t="s">
        <v>25</v>
      </c>
      <c r="K6" s="43"/>
      <c r="L6" s="48">
        <v>1</v>
      </c>
    </row>
    <row r="7" spans="1:41" ht="13">
      <c r="B7" s="14" t="s">
        <v>199</v>
      </c>
      <c r="C7" s="14" t="s">
        <v>22</v>
      </c>
      <c r="D7" s="16">
        <v>0.79166666666666663</v>
      </c>
      <c r="E7" s="12"/>
      <c r="H7" s="43"/>
      <c r="I7" s="43" t="s">
        <v>158</v>
      </c>
      <c r="J7" s="48" t="s">
        <v>61</v>
      </c>
      <c r="K7" s="43"/>
      <c r="L7" s="48">
        <f>L8-L6-L5-L4-L3</f>
        <v>30</v>
      </c>
    </row>
    <row r="8" spans="1:41" ht="13">
      <c r="B8" s="14" t="s">
        <v>23</v>
      </c>
      <c r="C8" s="14" t="s">
        <v>24</v>
      </c>
      <c r="D8" s="16">
        <v>0.79513888888888884</v>
      </c>
      <c r="E8" s="12"/>
      <c r="H8" s="43"/>
      <c r="I8" s="43" t="s">
        <v>159</v>
      </c>
      <c r="J8" s="43" t="s">
        <v>58</v>
      </c>
      <c r="K8" s="43"/>
      <c r="L8" s="43">
        <v>36</v>
      </c>
    </row>
    <row r="9" spans="1:41" ht="14" thickBot="1">
      <c r="B9" s="14" t="s">
        <v>25</v>
      </c>
      <c r="C9" s="14" t="s">
        <v>26</v>
      </c>
      <c r="D9" s="17" t="s">
        <v>26</v>
      </c>
    </row>
    <row r="10" spans="1:41" s="92" customFormat="1" ht="13">
      <c r="A10" s="24"/>
      <c r="B10" s="66" t="s">
        <v>187</v>
      </c>
      <c r="C10" s="67" t="s">
        <v>187</v>
      </c>
      <c r="D10" s="67"/>
      <c r="E10" s="87"/>
      <c r="F10" s="87"/>
      <c r="G10" s="87"/>
      <c r="H10" s="67" t="s">
        <v>204</v>
      </c>
      <c r="I10" s="67" t="s">
        <v>187</v>
      </c>
      <c r="J10" s="67" t="s">
        <v>188</v>
      </c>
      <c r="K10" s="87"/>
      <c r="L10" s="223" t="s">
        <v>205</v>
      </c>
      <c r="M10" s="224"/>
      <c r="N10" s="21"/>
      <c r="O10" s="88"/>
      <c r="P10" s="88"/>
      <c r="Q10" s="89"/>
      <c r="R10" s="89"/>
      <c r="S10" s="90"/>
      <c r="T10" s="90"/>
      <c r="U10" s="90"/>
      <c r="V10" s="90"/>
      <c r="W10" s="90"/>
      <c r="X10" s="90"/>
      <c r="Y10" s="90"/>
      <c r="Z10" s="90"/>
      <c r="AA10" s="88"/>
      <c r="AB10" s="88"/>
      <c r="AC10" s="88"/>
      <c r="AD10" s="88"/>
      <c r="AE10" s="88"/>
      <c r="AF10" s="88"/>
      <c r="AG10" s="88"/>
      <c r="AH10" s="89"/>
      <c r="AI10" s="88"/>
      <c r="AJ10" s="91"/>
      <c r="AK10" s="91"/>
      <c r="AL10" s="91"/>
      <c r="AM10" s="89"/>
      <c r="AO10" s="89"/>
    </row>
    <row r="11" spans="1:41" s="92" customFormat="1" ht="13">
      <c r="A11" s="24"/>
      <c r="B11" s="68" t="s">
        <v>190</v>
      </c>
      <c r="C11" s="54" t="s">
        <v>186</v>
      </c>
      <c r="D11" s="54" t="s">
        <v>34</v>
      </c>
      <c r="E11" s="54" t="s">
        <v>206</v>
      </c>
      <c r="F11" s="54" t="s">
        <v>207</v>
      </c>
      <c r="G11" s="54" t="s">
        <v>211</v>
      </c>
      <c r="H11" s="54" t="s">
        <v>212</v>
      </c>
      <c r="I11" s="54" t="s">
        <v>191</v>
      </c>
      <c r="J11" s="54" t="s">
        <v>192</v>
      </c>
      <c r="K11" s="54" t="s">
        <v>189</v>
      </c>
      <c r="L11" s="93" t="s">
        <v>204</v>
      </c>
      <c r="M11" s="94" t="s">
        <v>213</v>
      </c>
      <c r="N11" s="20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O11" s="89"/>
    </row>
    <row r="12" spans="1:41" s="96" customFormat="1" ht="13" customHeight="1">
      <c r="B12" s="136" t="s">
        <v>137</v>
      </c>
      <c r="C12" s="137" t="s">
        <v>143</v>
      </c>
      <c r="D12" s="138" t="s">
        <v>26</v>
      </c>
      <c r="E12" s="163"/>
      <c r="F12" s="163"/>
      <c r="G12" s="163"/>
      <c r="H12" s="163"/>
      <c r="I12" s="137"/>
      <c r="J12" s="117"/>
      <c r="K12" s="117"/>
      <c r="L12" s="95"/>
      <c r="M12" s="139"/>
    </row>
    <row r="13" spans="1:41" s="96" customFormat="1" ht="13" customHeight="1">
      <c r="B13" s="153" t="s">
        <v>138</v>
      </c>
      <c r="C13" s="154" t="s">
        <v>139</v>
      </c>
      <c r="D13" s="155" t="s">
        <v>141</v>
      </c>
      <c r="E13" s="164"/>
      <c r="F13" s="164"/>
      <c r="G13" s="164"/>
      <c r="H13" s="164"/>
      <c r="I13" s="154"/>
      <c r="J13" s="156"/>
      <c r="K13" s="156"/>
      <c r="L13" s="157"/>
      <c r="M13" s="158"/>
    </row>
    <row r="14" spans="1:41" s="96" customFormat="1" ht="13" customHeight="1">
      <c r="B14" s="119"/>
      <c r="C14" s="63"/>
      <c r="D14" s="120"/>
      <c r="E14" s="127"/>
      <c r="F14" s="211"/>
      <c r="G14" s="211"/>
      <c r="H14" s="213"/>
      <c r="I14" s="123"/>
      <c r="J14" s="97"/>
      <c r="K14" s="97"/>
      <c r="L14" s="98"/>
      <c r="M14" s="69"/>
    </row>
    <row r="15" spans="1:41" s="96" customFormat="1" ht="13" customHeight="1">
      <c r="B15" s="119" t="s">
        <v>118</v>
      </c>
      <c r="C15" s="63" t="s">
        <v>148</v>
      </c>
      <c r="D15" s="122" t="s">
        <v>151</v>
      </c>
      <c r="E15" s="215">
        <v>1</v>
      </c>
      <c r="F15" s="215">
        <v>1</v>
      </c>
      <c r="G15" s="215">
        <v>1</v>
      </c>
      <c r="H15" s="98">
        <f t="shared" ref="H15:H18" si="0">SUM(E15:G15)</f>
        <v>3</v>
      </c>
      <c r="I15" s="63" t="s">
        <v>210</v>
      </c>
      <c r="J15" s="124">
        <v>22</v>
      </c>
      <c r="K15" s="124">
        <v>87</v>
      </c>
      <c r="L15" s="97">
        <v>1</v>
      </c>
      <c r="M15" s="69">
        <v>3</v>
      </c>
    </row>
    <row r="16" spans="1:41" s="96" customFormat="1" ht="13" customHeight="1">
      <c r="B16" s="144" t="s">
        <v>60</v>
      </c>
      <c r="C16" s="63" t="s">
        <v>149</v>
      </c>
      <c r="D16" s="122" t="s">
        <v>151</v>
      </c>
      <c r="E16" s="215">
        <v>2</v>
      </c>
      <c r="F16" s="215">
        <v>2</v>
      </c>
      <c r="G16" s="215">
        <v>2</v>
      </c>
      <c r="H16" s="98">
        <f t="shared" si="0"/>
        <v>6</v>
      </c>
      <c r="I16" s="63" t="s">
        <v>39</v>
      </c>
      <c r="J16" s="124" t="s">
        <v>65</v>
      </c>
      <c r="K16" s="124">
        <v>78</v>
      </c>
      <c r="L16" s="97">
        <v>2</v>
      </c>
      <c r="M16" s="69">
        <v>2.5499999999999998</v>
      </c>
    </row>
    <row r="17" spans="2:13" s="96" customFormat="1" ht="13" customHeight="1">
      <c r="B17" s="144" t="s">
        <v>208</v>
      </c>
      <c r="C17" s="63" t="s">
        <v>150</v>
      </c>
      <c r="D17" s="122" t="s">
        <v>151</v>
      </c>
      <c r="E17" s="215">
        <v>3</v>
      </c>
      <c r="F17" s="215">
        <v>3</v>
      </c>
      <c r="G17" s="215">
        <v>3</v>
      </c>
      <c r="H17" s="98">
        <f t="shared" si="0"/>
        <v>9</v>
      </c>
      <c r="I17" s="63" t="s">
        <v>66</v>
      </c>
      <c r="J17" s="124">
        <v>51218</v>
      </c>
      <c r="K17" s="124">
        <v>54</v>
      </c>
      <c r="L17" s="97">
        <v>3</v>
      </c>
      <c r="M17" s="69">
        <v>2</v>
      </c>
    </row>
    <row r="18" spans="2:13" s="96" customFormat="1" ht="13" customHeight="1">
      <c r="B18" s="144" t="s">
        <v>123</v>
      </c>
      <c r="C18" s="63" t="s">
        <v>144</v>
      </c>
      <c r="D18" s="122" t="s">
        <v>151</v>
      </c>
      <c r="E18" s="97">
        <v>4</v>
      </c>
      <c r="F18" s="97">
        <v>4</v>
      </c>
      <c r="G18" s="97">
        <v>4</v>
      </c>
      <c r="H18" s="98">
        <f t="shared" si="0"/>
        <v>12</v>
      </c>
      <c r="I18" s="63" t="s">
        <v>124</v>
      </c>
      <c r="J18" s="124"/>
      <c r="K18" s="124">
        <v>153</v>
      </c>
      <c r="L18" s="97">
        <v>4</v>
      </c>
      <c r="M18" s="69">
        <v>1.75</v>
      </c>
    </row>
    <row r="19" spans="2:13" s="96" customFormat="1" ht="13" customHeight="1" thickBot="1">
      <c r="B19" s="212" t="s">
        <v>49</v>
      </c>
      <c r="C19" s="121" t="s">
        <v>147</v>
      </c>
      <c r="D19" s="125" t="s">
        <v>152</v>
      </c>
      <c r="E19" s="133">
        <v>5</v>
      </c>
      <c r="F19" s="133">
        <v>5</v>
      </c>
      <c r="G19" s="133">
        <v>5</v>
      </c>
      <c r="H19" s="216">
        <f t="shared" ref="H19" si="1">SUM(E19:G19)</f>
        <v>15</v>
      </c>
      <c r="I19" s="121" t="s">
        <v>42</v>
      </c>
      <c r="J19" s="165">
        <v>15</v>
      </c>
      <c r="K19" s="165">
        <v>180</v>
      </c>
      <c r="L19" s="133">
        <v>5</v>
      </c>
      <c r="M19" s="134">
        <v>1.5</v>
      </c>
    </row>
    <row r="20" spans="2:13" s="96" customFormat="1" ht="13" customHeight="1">
      <c r="L20" s="103"/>
      <c r="M20" s="104"/>
    </row>
    <row r="21" spans="2:13" s="96" customFormat="1" ht="13" customHeight="1">
      <c r="B21" s="41"/>
      <c r="C21" s="99"/>
      <c r="D21" s="100"/>
      <c r="E21" s="101"/>
      <c r="F21" s="100"/>
      <c r="G21" s="102"/>
      <c r="H21" s="44"/>
      <c r="I21" s="12"/>
      <c r="J21" s="12"/>
      <c r="K21" s="12"/>
      <c r="L21" s="103"/>
      <c r="M21" s="104"/>
    </row>
    <row r="22" spans="2:13" s="96" customFormat="1" ht="18" customHeight="1">
      <c r="B22" s="105" t="s">
        <v>206</v>
      </c>
      <c r="C22" s="9"/>
      <c r="D22" s="9"/>
      <c r="E22" s="9"/>
      <c r="F22" s="9"/>
      <c r="G22" s="9"/>
      <c r="H22" s="106"/>
      <c r="I22" s="9"/>
      <c r="J22" s="9"/>
      <c r="K22" s="9"/>
      <c r="L22" s="9"/>
      <c r="M22" s="9"/>
    </row>
    <row r="23" spans="2:13" s="96" customFormat="1" ht="13" customHeight="1" thickBot="1">
      <c r="B23" s="9"/>
      <c r="C23" s="9"/>
      <c r="D23" s="9"/>
      <c r="E23" s="9"/>
      <c r="F23" s="9"/>
      <c r="G23" s="9"/>
      <c r="H23" s="106"/>
      <c r="I23" s="9"/>
      <c r="J23" s="9"/>
      <c r="K23" s="9"/>
      <c r="L23" s="9"/>
      <c r="M23" s="9"/>
    </row>
    <row r="24" spans="2:13" s="96" customFormat="1" ht="13" customHeight="1">
      <c r="B24" s="66" t="s">
        <v>187</v>
      </c>
      <c r="C24" s="67" t="s">
        <v>187</v>
      </c>
      <c r="D24" s="67"/>
      <c r="E24" s="67" t="s">
        <v>27</v>
      </c>
      <c r="F24" s="67" t="s">
        <v>28</v>
      </c>
      <c r="G24" s="67" t="s">
        <v>29</v>
      </c>
      <c r="H24" s="67" t="s">
        <v>30</v>
      </c>
      <c r="I24" s="67" t="s">
        <v>187</v>
      </c>
      <c r="J24" s="67" t="s">
        <v>188</v>
      </c>
      <c r="K24" s="67"/>
      <c r="L24" s="225" t="s">
        <v>205</v>
      </c>
      <c r="M24" s="224"/>
    </row>
    <row r="25" spans="2:13" s="96" customFormat="1" ht="16" customHeight="1">
      <c r="B25" s="107" t="s">
        <v>190</v>
      </c>
      <c r="C25" s="50" t="s">
        <v>186</v>
      </c>
      <c r="D25" s="50" t="s">
        <v>34</v>
      </c>
      <c r="E25" s="50" t="s">
        <v>35</v>
      </c>
      <c r="F25" s="108" t="s">
        <v>35</v>
      </c>
      <c r="G25" s="108" t="s">
        <v>35</v>
      </c>
      <c r="H25" s="108" t="s">
        <v>35</v>
      </c>
      <c r="I25" s="50" t="s">
        <v>191</v>
      </c>
      <c r="J25" s="50" t="s">
        <v>192</v>
      </c>
      <c r="K25" s="50" t="s">
        <v>189</v>
      </c>
      <c r="L25" s="109" t="s">
        <v>214</v>
      </c>
      <c r="M25" s="110" t="s">
        <v>213</v>
      </c>
    </row>
    <row r="26" spans="2:13" s="96" customFormat="1" ht="13" customHeight="1">
      <c r="B26" s="136" t="s">
        <v>137</v>
      </c>
      <c r="C26" s="137" t="s">
        <v>143</v>
      </c>
      <c r="D26" s="138" t="s">
        <v>26</v>
      </c>
      <c r="E26" s="163"/>
      <c r="F26" s="163"/>
      <c r="G26" s="163"/>
      <c r="H26" s="163"/>
      <c r="I26" s="137"/>
      <c r="J26" s="117"/>
      <c r="K26" s="117"/>
      <c r="L26" s="117"/>
      <c r="M26" s="173"/>
    </row>
    <row r="27" spans="2:13" s="96" customFormat="1" ht="13" customHeight="1">
      <c r="B27" s="153" t="s">
        <v>138</v>
      </c>
      <c r="C27" s="154" t="s">
        <v>139</v>
      </c>
      <c r="D27" s="155" t="s">
        <v>141</v>
      </c>
      <c r="E27" s="164"/>
      <c r="F27" s="164"/>
      <c r="G27" s="164"/>
      <c r="H27" s="164"/>
      <c r="I27" s="154"/>
      <c r="J27" s="156"/>
      <c r="K27" s="156"/>
      <c r="L27" s="156"/>
      <c r="M27" s="175"/>
    </row>
    <row r="28" spans="2:13" s="96" customFormat="1" ht="13" customHeight="1">
      <c r="B28" s="153"/>
      <c r="C28" s="154"/>
      <c r="D28" s="174"/>
      <c r="E28" s="164"/>
      <c r="F28" s="164"/>
      <c r="G28" s="164"/>
      <c r="H28" s="164"/>
      <c r="I28" s="154"/>
      <c r="J28" s="156"/>
      <c r="K28" s="156"/>
      <c r="L28" s="156"/>
      <c r="M28" s="175"/>
    </row>
    <row r="29" spans="2:13" s="96" customFormat="1" ht="13" customHeight="1">
      <c r="B29" s="119" t="s">
        <v>118</v>
      </c>
      <c r="C29" s="63" t="s">
        <v>148</v>
      </c>
      <c r="D29" s="122" t="s">
        <v>151</v>
      </c>
      <c r="E29" s="126">
        <v>0.50347222222222221</v>
      </c>
      <c r="F29" s="127">
        <v>0.52951388888888895</v>
      </c>
      <c r="G29" s="126">
        <v>2.6041666666666741E-2</v>
      </c>
      <c r="H29" s="126">
        <v>2.2484955520669869E-2</v>
      </c>
      <c r="I29" s="63" t="s">
        <v>210</v>
      </c>
      <c r="J29" s="124">
        <v>22</v>
      </c>
      <c r="K29" s="124">
        <v>87</v>
      </c>
      <c r="L29" s="97">
        <v>1</v>
      </c>
      <c r="M29" s="176" t="s">
        <v>215</v>
      </c>
    </row>
    <row r="30" spans="2:13" s="96" customFormat="1" ht="13" customHeight="1">
      <c r="B30" s="144" t="s">
        <v>60</v>
      </c>
      <c r="C30" s="63" t="s">
        <v>149</v>
      </c>
      <c r="D30" s="122" t="s">
        <v>151</v>
      </c>
      <c r="E30" s="81">
        <v>0.50347222222222221</v>
      </c>
      <c r="F30" s="82">
        <v>0.5294444444444445</v>
      </c>
      <c r="G30" s="81">
        <v>2.5972222222222285E-2</v>
      </c>
      <c r="H30" s="81">
        <v>2.2746372965322066E-2</v>
      </c>
      <c r="I30" s="63" t="s">
        <v>39</v>
      </c>
      <c r="J30" s="124" t="s">
        <v>65</v>
      </c>
      <c r="K30" s="124">
        <v>78</v>
      </c>
      <c r="L30" s="97">
        <v>2</v>
      </c>
      <c r="M30" s="176" t="s">
        <v>215</v>
      </c>
    </row>
    <row r="31" spans="2:13" s="96" customFormat="1" ht="13" customHeight="1">
      <c r="B31" s="144" t="s">
        <v>208</v>
      </c>
      <c r="C31" s="63" t="s">
        <v>150</v>
      </c>
      <c r="D31" s="122" t="s">
        <v>151</v>
      </c>
      <c r="E31" s="81">
        <v>0.50347222222222221</v>
      </c>
      <c r="F31" s="82">
        <v>0.53047453703703706</v>
      </c>
      <c r="G31" s="81">
        <v>2.7002314814814854E-2</v>
      </c>
      <c r="H31" s="81">
        <v>2.4588200576404255E-2</v>
      </c>
      <c r="I31" s="63" t="s">
        <v>66</v>
      </c>
      <c r="J31" s="124">
        <v>51218</v>
      </c>
      <c r="K31" s="124">
        <v>54</v>
      </c>
      <c r="L31" s="97">
        <v>3</v>
      </c>
      <c r="M31" s="176" t="s">
        <v>215</v>
      </c>
    </row>
    <row r="32" spans="2:13" s="96" customFormat="1" ht="13" customHeight="1">
      <c r="B32" s="144" t="s">
        <v>123</v>
      </c>
      <c r="C32" s="63" t="s">
        <v>144</v>
      </c>
      <c r="D32" s="122" t="s">
        <v>151</v>
      </c>
      <c r="E32" s="81">
        <v>0.50347222222222221</v>
      </c>
      <c r="F32" s="82">
        <v>0.53517361111111106</v>
      </c>
      <c r="G32" s="81">
        <v>3.1701388888888848E-2</v>
      </c>
      <c r="H32" s="81">
        <v>2.4801940097992699E-2</v>
      </c>
      <c r="I32" s="63" t="s">
        <v>124</v>
      </c>
      <c r="J32" s="124"/>
      <c r="K32" s="124">
        <v>153</v>
      </c>
      <c r="L32" s="97">
        <v>4</v>
      </c>
      <c r="M32" s="176" t="s">
        <v>215</v>
      </c>
    </row>
    <row r="33" spans="2:13" ht="13" customHeight="1" thickBot="1">
      <c r="B33" s="212" t="s">
        <v>49</v>
      </c>
      <c r="C33" s="121" t="s">
        <v>147</v>
      </c>
      <c r="D33" s="125" t="s">
        <v>152</v>
      </c>
      <c r="E33" s="128">
        <v>0.50347222222222221</v>
      </c>
      <c r="F33" s="129">
        <v>0.54190972222222222</v>
      </c>
      <c r="G33" s="128">
        <v>3.8437500000000013E-2</v>
      </c>
      <c r="H33" s="128">
        <v>2.8959760273972613E-2</v>
      </c>
      <c r="I33" s="121" t="s">
        <v>42</v>
      </c>
      <c r="J33" s="165">
        <v>15</v>
      </c>
      <c r="K33" s="165">
        <v>180</v>
      </c>
      <c r="L33" s="133">
        <v>5</v>
      </c>
      <c r="M33" s="177" t="s">
        <v>153</v>
      </c>
    </row>
    <row r="34" spans="2:13" ht="13" customHeight="1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2:13" ht="13" customHeight="1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21" customHeight="1">
      <c r="B36" s="105" t="s">
        <v>207</v>
      </c>
      <c r="C36" s="114"/>
      <c r="D36" s="114"/>
      <c r="E36" s="114"/>
      <c r="F36" s="114"/>
      <c r="G36" s="114"/>
      <c r="H36" s="114"/>
      <c r="I36" s="115"/>
      <c r="J36" s="116"/>
    </row>
    <row r="37" spans="2:13" s="113" customFormat="1" ht="14" customHeight="1" thickBot="1">
      <c r="B37" s="114"/>
      <c r="C37" s="114"/>
      <c r="D37" s="114"/>
      <c r="E37" s="114"/>
      <c r="F37" s="114"/>
      <c r="G37" s="114"/>
      <c r="H37" s="114"/>
      <c r="I37" s="115"/>
      <c r="J37" s="116"/>
      <c r="K37" s="9"/>
      <c r="L37" s="9"/>
      <c r="M37" s="9"/>
    </row>
    <row r="38" spans="2:13" s="113" customFormat="1" ht="16" customHeight="1">
      <c r="B38" s="66" t="s">
        <v>187</v>
      </c>
      <c r="C38" s="67" t="s">
        <v>187</v>
      </c>
      <c r="D38" s="67"/>
      <c r="E38" s="67" t="s">
        <v>27</v>
      </c>
      <c r="F38" s="67" t="s">
        <v>28</v>
      </c>
      <c r="G38" s="67" t="s">
        <v>29</v>
      </c>
      <c r="H38" s="67" t="s">
        <v>30</v>
      </c>
      <c r="I38" s="67" t="s">
        <v>187</v>
      </c>
      <c r="J38" s="67" t="s">
        <v>188</v>
      </c>
      <c r="K38" s="67"/>
      <c r="L38" s="221" t="s">
        <v>205</v>
      </c>
      <c r="M38" s="222"/>
    </row>
    <row r="39" spans="2:13" s="113" customFormat="1" ht="13" customHeight="1">
      <c r="B39" s="107" t="s">
        <v>190</v>
      </c>
      <c r="C39" s="50" t="s">
        <v>186</v>
      </c>
      <c r="D39" s="50" t="s">
        <v>34</v>
      </c>
      <c r="E39" s="50" t="s">
        <v>35</v>
      </c>
      <c r="F39" s="108" t="s">
        <v>35</v>
      </c>
      <c r="G39" s="108" t="s">
        <v>35</v>
      </c>
      <c r="H39" s="108" t="s">
        <v>35</v>
      </c>
      <c r="I39" s="50" t="s">
        <v>191</v>
      </c>
      <c r="J39" s="50" t="s">
        <v>192</v>
      </c>
      <c r="K39" s="50" t="s">
        <v>189</v>
      </c>
      <c r="L39" s="109" t="s">
        <v>214</v>
      </c>
      <c r="M39" s="110" t="s">
        <v>213</v>
      </c>
    </row>
    <row r="40" spans="2:13" s="113" customFormat="1" ht="13" customHeight="1">
      <c r="B40" s="136" t="s">
        <v>137</v>
      </c>
      <c r="C40" s="137" t="s">
        <v>142</v>
      </c>
      <c r="D40" s="172" t="s">
        <v>26</v>
      </c>
      <c r="E40" s="163"/>
      <c r="F40" s="163"/>
      <c r="G40" s="163"/>
      <c r="H40" s="163"/>
      <c r="I40" s="137"/>
      <c r="J40" s="117"/>
      <c r="K40" s="117"/>
      <c r="L40" s="168"/>
      <c r="M40" s="170"/>
    </row>
    <row r="41" spans="2:13" s="113" customFormat="1" ht="13" customHeight="1">
      <c r="B41" s="153" t="s">
        <v>138</v>
      </c>
      <c r="C41" s="154" t="s">
        <v>116</v>
      </c>
      <c r="D41" s="174" t="s">
        <v>140</v>
      </c>
      <c r="E41" s="164"/>
      <c r="F41" s="164"/>
      <c r="G41" s="164"/>
      <c r="H41" s="164"/>
      <c r="I41" s="154"/>
      <c r="J41" s="156"/>
      <c r="K41" s="97"/>
      <c r="L41" s="169"/>
      <c r="M41" s="171"/>
    </row>
    <row r="42" spans="2:13" s="113" customFormat="1" ht="12" customHeight="1">
      <c r="B42" s="159"/>
      <c r="C42" s="160"/>
      <c r="D42" s="80"/>
      <c r="E42" s="81"/>
      <c r="F42" s="82"/>
      <c r="G42" s="81"/>
      <c r="H42" s="81"/>
      <c r="I42" s="160"/>
      <c r="J42" s="160"/>
      <c r="K42" s="160"/>
      <c r="L42" s="161"/>
      <c r="M42" s="162"/>
    </row>
    <row r="43" spans="2:13" s="113" customFormat="1" ht="15" customHeight="1">
      <c r="B43" s="144" t="s">
        <v>118</v>
      </c>
      <c r="C43" s="63" t="s">
        <v>148</v>
      </c>
      <c r="D43" s="122" t="s">
        <v>151</v>
      </c>
      <c r="E43" s="81">
        <v>0.55555555555555558</v>
      </c>
      <c r="F43" s="82">
        <v>0.5809375</v>
      </c>
      <c r="G43" s="81">
        <v>2.5381944444444415E-2</v>
      </c>
      <c r="H43" s="81">
        <v>2.191533664747948E-2</v>
      </c>
      <c r="I43" s="63" t="s">
        <v>210</v>
      </c>
      <c r="J43" s="124">
        <v>22</v>
      </c>
      <c r="K43" s="124">
        <v>87</v>
      </c>
      <c r="L43" s="97">
        <v>1</v>
      </c>
      <c r="M43" s="176" t="s">
        <v>215</v>
      </c>
    </row>
    <row r="44" spans="2:13" s="113" customFormat="1" ht="13" customHeight="1">
      <c r="B44" s="144" t="s">
        <v>60</v>
      </c>
      <c r="C44" s="63" t="s">
        <v>149</v>
      </c>
      <c r="D44" s="122" t="s">
        <v>151</v>
      </c>
      <c r="E44" s="81">
        <v>0.55555555555555558</v>
      </c>
      <c r="F44" s="82">
        <v>0.58067129629629632</v>
      </c>
      <c r="G44" s="81">
        <v>2.5115740740740744E-2</v>
      </c>
      <c r="H44" s="81">
        <v>2.1996269757018169E-2</v>
      </c>
      <c r="I44" s="63" t="s">
        <v>39</v>
      </c>
      <c r="J44" s="124" t="s">
        <v>65</v>
      </c>
      <c r="K44" s="124">
        <v>78</v>
      </c>
      <c r="L44" s="97">
        <v>2</v>
      </c>
      <c r="M44" s="176" t="s">
        <v>215</v>
      </c>
    </row>
    <row r="45" spans="2:13" s="113" customFormat="1" ht="14" customHeight="1">
      <c r="B45" s="144" t="s">
        <v>208</v>
      </c>
      <c r="C45" s="63" t="s">
        <v>150</v>
      </c>
      <c r="D45" s="122" t="s">
        <v>151</v>
      </c>
      <c r="E45" s="81">
        <v>0.55555555555555558</v>
      </c>
      <c r="F45" s="82">
        <v>0.58138888888888884</v>
      </c>
      <c r="G45" s="81">
        <v>2.5833333333333264E-2</v>
      </c>
      <c r="H45" s="81">
        <v>2.3523730684326647E-2</v>
      </c>
      <c r="I45" s="63" t="s">
        <v>66</v>
      </c>
      <c r="J45" s="124">
        <v>51218</v>
      </c>
      <c r="K45" s="124">
        <v>54</v>
      </c>
      <c r="L45" s="97">
        <v>3</v>
      </c>
      <c r="M45" s="176" t="s">
        <v>215</v>
      </c>
    </row>
    <row r="46" spans="2:13" s="113" customFormat="1" ht="13" customHeight="1">
      <c r="B46" s="144" t="s">
        <v>123</v>
      </c>
      <c r="C46" s="63" t="s">
        <v>144</v>
      </c>
      <c r="D46" s="122" t="s">
        <v>151</v>
      </c>
      <c r="E46" s="81">
        <v>0.55555555555555558</v>
      </c>
      <c r="F46" s="82">
        <v>0.5881481481481482</v>
      </c>
      <c r="G46" s="81">
        <v>3.2592592592592617E-2</v>
      </c>
      <c r="H46" s="81">
        <v>2.5499183393920256E-2</v>
      </c>
      <c r="I46" s="63" t="s">
        <v>124</v>
      </c>
      <c r="J46" s="124">
        <v>63230</v>
      </c>
      <c r="K46" s="124">
        <v>153</v>
      </c>
      <c r="L46" s="97">
        <v>4</v>
      </c>
      <c r="M46" s="176" t="s">
        <v>215</v>
      </c>
    </row>
    <row r="47" spans="2:13" s="113" customFormat="1" ht="13" customHeight="1" thickBot="1">
      <c r="B47" s="212" t="s">
        <v>49</v>
      </c>
      <c r="C47" s="121" t="s">
        <v>147</v>
      </c>
      <c r="D47" s="125" t="s">
        <v>152</v>
      </c>
      <c r="E47" s="128">
        <v>0.55555555555555558</v>
      </c>
      <c r="F47" s="129">
        <v>0.59180555555555558</v>
      </c>
      <c r="G47" s="128">
        <v>3.6250000000000004E-2</v>
      </c>
      <c r="H47" s="128">
        <v>2.7311643835616441E-2</v>
      </c>
      <c r="I47" s="121" t="s">
        <v>42</v>
      </c>
      <c r="J47" s="165">
        <v>15</v>
      </c>
      <c r="K47" s="165">
        <v>180</v>
      </c>
      <c r="L47" s="133">
        <v>5</v>
      </c>
      <c r="M47" s="177" t="s">
        <v>153</v>
      </c>
    </row>
    <row r="48" spans="2:13" ht="14" customHeight="1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2:13" ht="13" customHeight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2:13" ht="16" customHeight="1">
      <c r="B50" s="105" t="s">
        <v>211</v>
      </c>
      <c r="I50" s="106"/>
      <c r="J50" s="106"/>
    </row>
    <row r="51" spans="2:13" ht="13" customHeight="1" thickBot="1">
      <c r="I51" s="106"/>
      <c r="J51" s="106"/>
    </row>
    <row r="52" spans="2:13" s="113" customFormat="1" ht="13" customHeight="1">
      <c r="B52" s="66" t="s">
        <v>187</v>
      </c>
      <c r="C52" s="67" t="s">
        <v>187</v>
      </c>
      <c r="D52" s="67"/>
      <c r="E52" s="67" t="s">
        <v>27</v>
      </c>
      <c r="F52" s="67" t="s">
        <v>28</v>
      </c>
      <c r="G52" s="67" t="s">
        <v>29</v>
      </c>
      <c r="H52" s="67" t="s">
        <v>30</v>
      </c>
      <c r="I52" s="67" t="s">
        <v>187</v>
      </c>
      <c r="J52" s="67" t="s">
        <v>188</v>
      </c>
      <c r="K52" s="67"/>
      <c r="L52" s="221" t="s">
        <v>205</v>
      </c>
      <c r="M52" s="222"/>
    </row>
    <row r="53" spans="2:13" s="113" customFormat="1" ht="13" customHeight="1">
      <c r="B53" s="107" t="s">
        <v>190</v>
      </c>
      <c r="C53" s="50" t="s">
        <v>186</v>
      </c>
      <c r="D53" s="50" t="s">
        <v>34</v>
      </c>
      <c r="E53" s="50" t="s">
        <v>35</v>
      </c>
      <c r="F53" s="108" t="s">
        <v>35</v>
      </c>
      <c r="G53" s="108" t="s">
        <v>35</v>
      </c>
      <c r="H53" s="108" t="s">
        <v>35</v>
      </c>
      <c r="I53" s="50" t="s">
        <v>191</v>
      </c>
      <c r="J53" s="50" t="s">
        <v>192</v>
      </c>
      <c r="K53" s="50" t="s">
        <v>189</v>
      </c>
      <c r="L53" s="109" t="s">
        <v>214</v>
      </c>
      <c r="M53" s="110" t="s">
        <v>213</v>
      </c>
    </row>
    <row r="54" spans="2:13" s="113" customFormat="1" ht="13" customHeight="1">
      <c r="B54" s="136" t="s">
        <v>137</v>
      </c>
      <c r="C54" s="137" t="s">
        <v>142</v>
      </c>
      <c r="D54" s="172" t="s">
        <v>26</v>
      </c>
      <c r="E54" s="163"/>
      <c r="F54" s="163"/>
      <c r="G54" s="163"/>
      <c r="H54" s="163"/>
      <c r="I54" s="137"/>
      <c r="J54" s="117"/>
      <c r="K54" s="117"/>
      <c r="L54" s="168"/>
      <c r="M54" s="170"/>
    </row>
    <row r="55" spans="2:13" s="113" customFormat="1" ht="14" customHeight="1">
      <c r="B55" s="153" t="s">
        <v>138</v>
      </c>
      <c r="C55" s="154" t="s">
        <v>116</v>
      </c>
      <c r="D55" s="174" t="s">
        <v>140</v>
      </c>
      <c r="E55" s="164"/>
      <c r="F55" s="164"/>
      <c r="G55" s="164"/>
      <c r="H55" s="164"/>
      <c r="I55" s="154"/>
      <c r="J55" s="156"/>
      <c r="K55" s="97"/>
      <c r="L55" s="169"/>
      <c r="M55" s="171"/>
    </row>
    <row r="56" spans="2:13" s="113" customFormat="1" ht="14" customHeight="1">
      <c r="B56" s="119"/>
      <c r="C56" s="63"/>
      <c r="D56" s="122"/>
      <c r="E56" s="126"/>
      <c r="F56" s="127"/>
      <c r="G56" s="126"/>
      <c r="H56" s="126"/>
      <c r="I56" s="63"/>
      <c r="J56" s="63"/>
      <c r="K56" s="63"/>
      <c r="L56" s="111"/>
      <c r="M56" s="112"/>
    </row>
    <row r="57" spans="2:13" s="113" customFormat="1" ht="13" customHeight="1">
      <c r="B57" s="144" t="s">
        <v>118</v>
      </c>
      <c r="C57" s="63" t="s">
        <v>148</v>
      </c>
      <c r="D57" s="122" t="s">
        <v>151</v>
      </c>
      <c r="E57" s="81">
        <v>0.60416666666666663</v>
      </c>
      <c r="F57" s="82">
        <v>0.62847222222222221</v>
      </c>
      <c r="G57" s="81">
        <v>2.430555555555558E-2</v>
      </c>
      <c r="H57" s="81">
        <v>2.0985958485958509E-2</v>
      </c>
      <c r="I57" s="63" t="s">
        <v>210</v>
      </c>
      <c r="J57" s="124">
        <v>22</v>
      </c>
      <c r="K57" s="124">
        <v>87</v>
      </c>
      <c r="L57" s="97">
        <v>1</v>
      </c>
      <c r="M57" s="176" t="s">
        <v>215</v>
      </c>
    </row>
    <row r="58" spans="2:13" s="113" customFormat="1" ht="13" customHeight="1">
      <c r="B58" s="144" t="s">
        <v>60</v>
      </c>
      <c r="C58" s="63" t="s">
        <v>149</v>
      </c>
      <c r="D58" s="122" t="s">
        <v>151</v>
      </c>
      <c r="E58" s="81">
        <v>0.60416666666666663</v>
      </c>
      <c r="F58" s="82">
        <v>0.62829861111111118</v>
      </c>
      <c r="G58" s="81">
        <v>2.4131944444444553E-2</v>
      </c>
      <c r="H58" s="81">
        <v>2.1134664720453031E-2</v>
      </c>
      <c r="I58" s="63" t="s">
        <v>39</v>
      </c>
      <c r="J58" s="124" t="s">
        <v>65</v>
      </c>
      <c r="K58" s="124">
        <v>78</v>
      </c>
      <c r="L58" s="97">
        <v>2</v>
      </c>
      <c r="M58" s="176" t="s">
        <v>215</v>
      </c>
    </row>
    <row r="59" spans="2:13" s="113" customFormat="1" ht="13" customHeight="1">
      <c r="B59" s="144" t="s">
        <v>208</v>
      </c>
      <c r="C59" s="63" t="s">
        <v>150</v>
      </c>
      <c r="D59" s="122" t="s">
        <v>151</v>
      </c>
      <c r="E59" s="81">
        <v>0.60416666666666663</v>
      </c>
      <c r="F59" s="82">
        <v>0.62783564814814818</v>
      </c>
      <c r="G59" s="81">
        <v>2.3668981481481555E-2</v>
      </c>
      <c r="H59" s="81">
        <v>2.1552880488104064E-2</v>
      </c>
      <c r="I59" s="63" t="s">
        <v>66</v>
      </c>
      <c r="J59" s="124">
        <v>51218</v>
      </c>
      <c r="K59" s="124">
        <v>54</v>
      </c>
      <c r="L59" s="97">
        <v>3</v>
      </c>
      <c r="M59" s="176" t="s">
        <v>215</v>
      </c>
    </row>
    <row r="60" spans="2:13" s="113" customFormat="1" ht="13" customHeight="1">
      <c r="B60" s="144" t="s">
        <v>123</v>
      </c>
      <c r="C60" s="63" t="s">
        <v>144</v>
      </c>
      <c r="D60" s="122" t="s">
        <v>151</v>
      </c>
      <c r="E60" s="81">
        <v>0.60416666666666663</v>
      </c>
      <c r="F60" s="82">
        <v>0.63195601851851857</v>
      </c>
      <c r="G60" s="81">
        <v>2.778935185185194E-2</v>
      </c>
      <c r="H60" s="81">
        <v>2.1741313682103226E-2</v>
      </c>
      <c r="I60" s="63" t="s">
        <v>124</v>
      </c>
      <c r="J60" s="124">
        <v>63230</v>
      </c>
      <c r="K60" s="124">
        <v>153</v>
      </c>
      <c r="L60" s="97">
        <v>4</v>
      </c>
      <c r="M60" s="176" t="s">
        <v>215</v>
      </c>
    </row>
    <row r="61" spans="2:13" ht="13" customHeight="1" thickBot="1">
      <c r="B61" s="144" t="s">
        <v>49</v>
      </c>
      <c r="C61" s="121" t="s">
        <v>147</v>
      </c>
      <c r="D61" s="125" t="s">
        <v>152</v>
      </c>
      <c r="E61" s="81">
        <v>0.60416666666666663</v>
      </c>
      <c r="F61" s="82">
        <v>0.63782407407407404</v>
      </c>
      <c r="G61" s="81">
        <v>3.3657407407407414E-2</v>
      </c>
      <c r="H61" s="81">
        <v>2.5358320649416545E-2</v>
      </c>
      <c r="I61" s="63" t="s">
        <v>42</v>
      </c>
      <c r="J61" s="124">
        <v>15</v>
      </c>
      <c r="K61" s="124">
        <v>180</v>
      </c>
      <c r="L61" s="133">
        <v>5</v>
      </c>
      <c r="M61" s="177" t="s">
        <v>153</v>
      </c>
    </row>
    <row r="62" spans="2:13" ht="13" customHeight="1">
      <c r="B62" s="140"/>
      <c r="C62" s="140"/>
      <c r="D62" s="141"/>
      <c r="E62" s="142"/>
      <c r="F62" s="143"/>
      <c r="G62" s="142"/>
      <c r="H62" s="142"/>
      <c r="I62" s="140"/>
      <c r="J62" s="140"/>
      <c r="K62" s="140"/>
      <c r="L62" s="135"/>
      <c r="M62" s="135"/>
    </row>
    <row r="63" spans="2:13" s="113" customFormat="1" ht="13" customHeight="1">
      <c r="B63" s="41"/>
      <c r="C63" s="41"/>
      <c r="D63" s="99"/>
      <c r="E63" s="79"/>
      <c r="F63" s="118"/>
      <c r="G63" s="79"/>
      <c r="H63" s="79"/>
      <c r="I63" s="41"/>
      <c r="J63" s="41"/>
      <c r="K63" s="41"/>
      <c r="L63" s="131"/>
      <c r="M63" s="132"/>
    </row>
    <row r="64" spans="2:13" s="113" customFormat="1" ht="13" customHeight="1">
      <c r="B64" s="41"/>
      <c r="C64" s="41"/>
      <c r="D64" s="99"/>
      <c r="E64" s="79"/>
      <c r="F64" s="118"/>
      <c r="G64" s="79"/>
      <c r="H64" s="79"/>
      <c r="I64" s="41"/>
      <c r="J64" s="41"/>
      <c r="K64" s="41"/>
      <c r="L64" s="131"/>
      <c r="M64" s="132"/>
    </row>
    <row r="65" spans="2:13" s="113" customFormat="1" ht="1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1"/>
      <c r="M65" s="131"/>
    </row>
    <row r="66" spans="2:13" s="113" customFormat="1" ht="13" customHeight="1">
      <c r="B66" s="41"/>
      <c r="C66" s="41"/>
      <c r="D66" s="99"/>
      <c r="E66" s="79"/>
      <c r="F66" s="118"/>
      <c r="G66" s="79"/>
      <c r="H66" s="79"/>
      <c r="I66" s="41"/>
      <c r="J66" s="41"/>
      <c r="K66" s="41"/>
      <c r="L66" s="131"/>
      <c r="M66" s="132"/>
    </row>
    <row r="67" spans="2:13" s="113" customFormat="1" ht="14" customHeight="1">
      <c r="B67" s="41"/>
      <c r="C67" s="41"/>
      <c r="D67" s="99"/>
      <c r="E67" s="79"/>
      <c r="F67" s="118"/>
      <c r="G67" s="79"/>
      <c r="H67" s="79"/>
      <c r="I67" s="41"/>
      <c r="J67" s="41"/>
      <c r="K67" s="41"/>
      <c r="L67" s="131"/>
      <c r="M67" s="132"/>
    </row>
    <row r="68" spans="2:13" s="113" customFormat="1" ht="13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s="113" customFormat="1" ht="13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s="113" customFormat="1" ht="17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s="113" customFormat="1" ht="13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s="113" customFormat="1" ht="13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s="113" customFormat="1" ht="13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7" spans="2:13" s="113" customFormat="1" ht="13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91" ht="13" customHeight="1"/>
    <row r="92" ht="13" customHeight="1"/>
  </sheetData>
  <sheetCalcPr fullCalcOnLoad="1"/>
  <mergeCells count="6">
    <mergeCell ref="I1:J1"/>
    <mergeCell ref="L52:M52"/>
    <mergeCell ref="L10:M10"/>
    <mergeCell ref="L24:M24"/>
    <mergeCell ref="L38:M38"/>
    <mergeCell ref="B35:M35"/>
  </mergeCells>
  <phoneticPr fontId="13"/>
  <dataValidations xWindow="329" yWindow="268" count="2">
    <dataValidation type="list" errorStyle="warning" allowBlank="1" showInputMessage="1" showErrorMessage="1" errorTitle="Class Entry Error" error="Only GA, GB, SA, SB, RC, and DNS are valid entries." promptTitle="Register Boat" prompt="Select Class" sqref="D25 D53 D39">
      <formula1>$C$5:$C$10</formula1>
    </dataValidation>
    <dataValidation type="list" errorStyle="warning" allowBlank="1" showInputMessage="1" showErrorMessage="1" errorTitle="Class Entry Error" error="Only GA, GB, SA, SB, RC, and DNS are valid entries." promptTitle="Register" prompt="   Select Class_x000d_     From List_x000d_(Click on Arrow)" sqref="C21">
      <formula1>$C$5:$C$10</formula1>
    </dataValidation>
  </dataValidations>
  <printOptions horizontalCentered="1"/>
  <pageMargins left="0.5" right="0.5" top="1" bottom="1" header="0.5" footer="0.5"/>
  <pageSetup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Boat</vt:lpstr>
      <vt:lpstr>HiPoint</vt:lpstr>
      <vt:lpstr>Race 1</vt:lpstr>
      <vt:lpstr>Race 2</vt:lpstr>
      <vt:lpstr>Race 3</vt:lpstr>
      <vt:lpstr>Regatta Summary</vt:lpstr>
    </vt:vector>
  </TitlesOfParts>
  <Company>Coyote Sailing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Griner</dc:creator>
  <cp:lastModifiedBy>Henry Chalkley</cp:lastModifiedBy>
  <cp:lastPrinted>2018-06-17T03:05:38Z</cp:lastPrinted>
  <dcterms:created xsi:type="dcterms:W3CDTF">2004-04-28T18:52:20Z</dcterms:created>
  <dcterms:modified xsi:type="dcterms:W3CDTF">2018-06-17T03:06:32Z</dcterms:modified>
</cp:coreProperties>
</file>